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075" windowHeight="4680" firstSheet="2" activeTab="2"/>
  </bookViews>
  <sheets>
    <sheet name="차수별 접근" sheetId="1" r:id="rId1"/>
    <sheet name="구간별 접근" sheetId="2" r:id="rId2"/>
    <sheet name="최악(1)" sheetId="3" r:id="rId3"/>
    <sheet name="최악(2)" sheetId="4" r:id="rId4"/>
    <sheet name="보간(1)" sheetId="5" r:id="rId5"/>
    <sheet name="보간(2)" sheetId="6" r:id="rId6"/>
    <sheet name="Sheet3" sheetId="7" r:id="rId7"/>
  </sheets>
  <definedNames/>
  <calcPr fullCalcOnLoad="1"/>
</workbook>
</file>

<file path=xl/sharedStrings.xml><?xml version="1.0" encoding="utf-8"?>
<sst xmlns="http://schemas.openxmlformats.org/spreadsheetml/2006/main" count="335" uniqueCount="154">
  <si>
    <t>탈락잔류</t>
  </si>
  <si>
    <t>응시총원</t>
  </si>
  <si>
    <t>분류
차수</t>
  </si>
  <si>
    <t>차수별
누적인원</t>
  </si>
  <si>
    <t>차수별 추합</t>
  </si>
  <si>
    <t>총 추합 인원</t>
  </si>
  <si>
    <t>초기
인원</t>
  </si>
  <si>
    <t>차수별 해당
 대기순위</t>
  </si>
  <si>
    <t>총탈락잔류</t>
  </si>
  <si>
    <t>총 초기잔류</t>
  </si>
  <si>
    <t>총 타교 빠짐</t>
  </si>
  <si>
    <t>1차</t>
  </si>
  <si>
    <t>2차</t>
  </si>
  <si>
    <t>3차</t>
  </si>
  <si>
    <t>4차</t>
  </si>
  <si>
    <t>5차</t>
  </si>
  <si>
    <t>6차</t>
  </si>
  <si>
    <t>7차</t>
  </si>
  <si>
    <t>8차</t>
  </si>
  <si>
    <t>9차</t>
  </si>
  <si>
    <t>평균합격률</t>
  </si>
  <si>
    <t>평균 잔류 비율</t>
  </si>
  <si>
    <t>차수별 초기
잔류인원*</t>
  </si>
  <si>
    <t>*) 합격자 중, 타교 지원 의사 없음</t>
  </si>
  <si>
    <t>**) 경의치한 등</t>
  </si>
  <si>
    <t>구간 내
타교 빠짐**</t>
  </si>
  <si>
    <t>차수별
잔류비율 가정*</t>
  </si>
  <si>
    <t>타희망학교
응시인원</t>
  </si>
  <si>
    <t>타희망학교
합격률</t>
  </si>
  <si>
    <t>타희망교
합격자</t>
  </si>
  <si>
    <t>총 타희망합격</t>
  </si>
  <si>
    <t>관심 대상학과 정시정원 수 =</t>
  </si>
  <si>
    <t>1) Case 1</t>
  </si>
  <si>
    <t>2) Case 2</t>
  </si>
  <si>
    <t>관심 대상학과 정시정원 수 =</t>
  </si>
  <si>
    <t>1) Case 1</t>
  </si>
  <si>
    <t>타희망학교
응시인원</t>
  </si>
  <si>
    <t>타희망학교
합격률</t>
  </si>
  <si>
    <t>타희망교
합격자</t>
  </si>
  <si>
    <t>탈락잔류</t>
  </si>
  <si>
    <t>*) 합격자 중, 타교 지원 의사 없음</t>
  </si>
  <si>
    <t>**) 경의치한 등</t>
  </si>
  <si>
    <t>분류
구간</t>
  </si>
  <si>
    <t>구간별
누적인원</t>
  </si>
  <si>
    <t>구간별 해당
 대기순위</t>
  </si>
  <si>
    <t>구간별
잔류비율 가정*</t>
  </si>
  <si>
    <t>구간별 초기
잔류인원*</t>
  </si>
  <si>
    <t>구간 내
타교 빠짐**</t>
  </si>
  <si>
    <t>1구간</t>
  </si>
  <si>
    <t>2구간</t>
  </si>
  <si>
    <t>3구간</t>
  </si>
  <si>
    <t>4구간</t>
  </si>
  <si>
    <t>5구간</t>
  </si>
  <si>
    <t>6구간</t>
  </si>
  <si>
    <t>7구간</t>
  </si>
  <si>
    <t>8구간</t>
  </si>
  <si>
    <t>9구간</t>
  </si>
  <si>
    <t>10구간</t>
  </si>
  <si>
    <t>구간
인원</t>
  </si>
  <si>
    <t>잔류인원 =</t>
  </si>
  <si>
    <t>총 
추합인원</t>
  </si>
  <si>
    <t>총
탈락잔류</t>
  </si>
  <si>
    <t>총
타희망합격</t>
  </si>
  <si>
    <t>평균
합격률</t>
  </si>
  <si>
    <t>총 
타교 빠짐</t>
  </si>
  <si>
    <t>총 
초기잔류</t>
  </si>
  <si>
    <t>평균 
잔류 비율</t>
  </si>
  <si>
    <t>구간별 
추합</t>
  </si>
  <si>
    <t>구간
잔류인원</t>
  </si>
  <si>
    <t>누적
잔류인원</t>
  </si>
  <si>
    <r>
      <t xml:space="preserve">중요 : </t>
    </r>
    <r>
      <rPr>
        <b/>
        <sz val="11"/>
        <color indexed="10"/>
        <rFont val="맑은 고딕"/>
        <family val="3"/>
      </rPr>
      <t>N Column의 누적 잔류인원</t>
    </r>
    <r>
      <rPr>
        <b/>
        <sz val="11"/>
        <color indexed="8"/>
        <rFont val="맑은 고딕"/>
        <family val="3"/>
      </rPr>
      <t xml:space="preserve">이 정시정원 수 보다 많아지는 구간에서 구간인원을 조정하여 끝 내세요. </t>
    </r>
  </si>
  <si>
    <r>
      <t xml:space="preserve">즉, </t>
    </r>
    <r>
      <rPr>
        <b/>
        <sz val="11"/>
        <color indexed="12"/>
        <rFont val="맑은 고딕"/>
        <family val="3"/>
      </rPr>
      <t>그 이하의 B Column의 구간인원을 영(0)</t>
    </r>
    <r>
      <rPr>
        <b/>
        <sz val="11"/>
        <color indexed="8"/>
        <rFont val="맑은 고딕"/>
        <family val="3"/>
      </rPr>
      <t>으로 넣으세요</t>
    </r>
  </si>
  <si>
    <t>1) Case 2</t>
  </si>
  <si>
    <t>합격자</t>
  </si>
  <si>
    <t>서울대 정원 =</t>
  </si>
  <si>
    <t>연경</t>
  </si>
  <si>
    <t>경제</t>
  </si>
  <si>
    <t>응통</t>
  </si>
  <si>
    <t>자전</t>
  </si>
  <si>
    <t>정외</t>
  </si>
  <si>
    <t>행정</t>
  </si>
  <si>
    <t>사회</t>
  </si>
  <si>
    <t>언홍</t>
  </si>
  <si>
    <t>심리</t>
  </si>
  <si>
    <t>타과</t>
  </si>
  <si>
    <t>고경</t>
  </si>
  <si>
    <t>고정경</t>
  </si>
  <si>
    <t>고자전</t>
  </si>
  <si>
    <t>미디어</t>
  </si>
  <si>
    <t>계</t>
  </si>
  <si>
    <t>정원</t>
  </si>
  <si>
    <t>=30/40</t>
  </si>
  <si>
    <t>=40/40</t>
  </si>
  <si>
    <r>
      <t>우선</t>
    </r>
    <r>
      <rPr>
        <sz val="11"/>
        <color indexed="8"/>
        <rFont val="맑은 고딕"/>
        <family val="3"/>
      </rPr>
      <t>Cut</t>
    </r>
  </si>
  <si>
    <t>분포</t>
  </si>
  <si>
    <t>누적치</t>
  </si>
  <si>
    <t>대기</t>
  </si>
  <si>
    <t>최초Cut</t>
  </si>
  <si>
    <r>
      <t xml:space="preserve">수능응시인원 </t>
    </r>
    <r>
      <rPr>
        <sz val="11"/>
        <color indexed="8"/>
        <rFont val="맑은 고딕"/>
        <family val="3"/>
      </rPr>
      <t>=</t>
    </r>
  </si>
  <si>
    <t>누적
인원</t>
  </si>
  <si>
    <t>1차탈락
비율
가정</t>
  </si>
  <si>
    <t>1차탈락</t>
  </si>
  <si>
    <t>1차
탈락자
분포</t>
  </si>
  <si>
    <t>성글경 200번 까지</t>
  </si>
  <si>
    <t>1차탈락
비율자료</t>
  </si>
  <si>
    <t>성글경
분포</t>
  </si>
  <si>
    <t>잔류</t>
  </si>
  <si>
    <t>누적
잔류</t>
  </si>
  <si>
    <t>합격자
누계</t>
  </si>
  <si>
    <t>2차
불합격자</t>
  </si>
  <si>
    <t>서울대 정원 =</t>
  </si>
  <si>
    <r>
      <t xml:space="preserve">수능응시인원 </t>
    </r>
    <r>
      <rPr>
        <sz val="11"/>
        <color indexed="8"/>
        <rFont val="맑은 고딕"/>
        <family val="3"/>
      </rPr>
      <t>=</t>
    </r>
  </si>
  <si>
    <t>연경</t>
  </si>
  <si>
    <t>경제</t>
  </si>
  <si>
    <t>응통</t>
  </si>
  <si>
    <t>자전</t>
  </si>
  <si>
    <t>정외</t>
  </si>
  <si>
    <t>행정</t>
  </si>
  <si>
    <t>사회</t>
  </si>
  <si>
    <t>언홍</t>
  </si>
  <si>
    <t>심리</t>
  </si>
  <si>
    <t>타과</t>
  </si>
  <si>
    <t>고경</t>
  </si>
  <si>
    <t>고정경</t>
  </si>
  <si>
    <t>고자전</t>
  </si>
  <si>
    <t>미디어</t>
  </si>
  <si>
    <t>계</t>
  </si>
  <si>
    <t>누적
인원</t>
  </si>
  <si>
    <t>1차탈락
비율
가정</t>
  </si>
  <si>
    <t>1차탈락</t>
  </si>
  <si>
    <t>1차
탈락자
분포</t>
  </si>
  <si>
    <t>응시자
분포</t>
  </si>
  <si>
    <t>응시자
누계</t>
  </si>
  <si>
    <t>합격
비율
가정</t>
  </si>
  <si>
    <t>성글경 200번 까지</t>
  </si>
  <si>
    <t>2차
불합격자</t>
  </si>
  <si>
    <t>잔류</t>
  </si>
  <si>
    <t>누적
잔류</t>
  </si>
  <si>
    <t>정원</t>
  </si>
  <si>
    <t>=30/40</t>
  </si>
  <si>
    <t>=40/40</t>
  </si>
  <si>
    <r>
      <t>우선</t>
    </r>
    <r>
      <rPr>
        <sz val="11"/>
        <color indexed="8"/>
        <rFont val="맑은 고딕"/>
        <family val="3"/>
      </rPr>
      <t>Cut</t>
    </r>
  </si>
  <si>
    <t>1차탈락
비율자료</t>
  </si>
  <si>
    <t>분포</t>
  </si>
  <si>
    <t>누적치</t>
  </si>
  <si>
    <t>대기</t>
  </si>
  <si>
    <t>성글경
분포</t>
  </si>
  <si>
    <t>최초Cut</t>
  </si>
  <si>
    <t>1차탈락
잔류</t>
  </si>
  <si>
    <t>연경목표
잔류</t>
  </si>
  <si>
    <t>2차탈락
잔류</t>
  </si>
  <si>
    <t>합격자
비율
자료</t>
  </si>
  <si>
    <t>Factor</t>
  </si>
  <si>
    <t>합격
비율</t>
  </si>
</sst>
</file>

<file path=xl/styles.xml><?xml version="1.0" encoding="utf-8"?>
<styleSheet xmlns="http://schemas.openxmlformats.org/spreadsheetml/2006/main">
  <numFmts count="27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_-;\-* #,##0.0_-;_-* &quot;-&quot;_-;_-@_-"/>
    <numFmt numFmtId="177" formatCode="_-* #,##0.00_-;\-* #,##0.00_-;_-* &quot;-&quot;_-;_-@_-"/>
    <numFmt numFmtId="178" formatCode="_-* #,##0.0_-;\-* #,##0.0_-;_-* &quot;-&quot;?_-;_-@_-"/>
    <numFmt numFmtId="179" formatCode="#,##0.00_ "/>
    <numFmt numFmtId="180" formatCode="0.000_ "/>
    <numFmt numFmtId="181" formatCode="0.00_ "/>
    <numFmt numFmtId="182" formatCode="0.0000_ "/>
    <numFmt numFmtId="183" formatCode="0.0_ "/>
    <numFmt numFmtId="184" formatCode="0_ "/>
    <numFmt numFmtId="185" formatCode="0.000%"/>
    <numFmt numFmtId="186" formatCode="0.0%"/>
    <numFmt numFmtId="187" formatCode="0.00000_ "/>
    <numFmt numFmtId="188" formatCode="0.00_);[Red]\(0.00\)"/>
    <numFmt numFmtId="189" formatCode="_-* #,##0.000_-;\-* #,##0.000_-;_-* &quot;-&quot;??_-;_-@_-"/>
    <numFmt numFmtId="190" formatCode="_-* #,##0.0_-;\-* #,##0.0_-;_-* &quot;-&quot;??_-;_-@_-"/>
  </numFmts>
  <fonts count="25">
    <font>
      <sz val="11"/>
      <color indexed="8"/>
      <name val="맑은 고딕"/>
      <family val="3"/>
    </font>
    <font>
      <sz val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30"/>
      <name val="맑은 고딕"/>
      <family val="3"/>
    </font>
    <font>
      <sz val="11"/>
      <name val="맑은 고딕"/>
      <family val="3"/>
    </font>
    <font>
      <b/>
      <sz val="11"/>
      <name val="맑은 고딕"/>
      <family val="3"/>
    </font>
    <font>
      <sz val="11"/>
      <color indexed="12"/>
      <name val="맑은 고딕"/>
      <family val="3"/>
    </font>
    <font>
      <b/>
      <sz val="11"/>
      <color indexed="10"/>
      <name val="맑은 고딕"/>
      <family val="3"/>
    </font>
    <font>
      <b/>
      <sz val="11"/>
      <color indexed="12"/>
      <name val="맑은 고딕"/>
      <family val="3"/>
    </font>
    <font>
      <sz val="11"/>
      <color indexed="8"/>
      <name val="돋움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3" borderId="0" applyNumberFormat="0" applyBorder="0" applyAlignment="0" applyProtection="0"/>
    <xf numFmtId="0" fontId="0" fillId="21" borderId="2" applyNumberFormat="0" applyFont="0" applyAlignment="0" applyProtection="0"/>
    <xf numFmtId="9" fontId="0" fillId="0" borderId="0" applyFont="0" applyFill="0" applyBorder="0" applyAlignment="0" applyProtection="0"/>
    <xf numFmtId="0" fontId="6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3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7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8">
    <xf numFmtId="0" fontId="0" fillId="0" borderId="0" xfId="0" applyAlignment="1">
      <alignment vertical="center"/>
    </xf>
    <xf numFmtId="41" fontId="0" fillId="0" borderId="0" xfId="48" applyFont="1" applyAlignment="1">
      <alignment vertical="center"/>
    </xf>
    <xf numFmtId="41" fontId="0" fillId="0" borderId="0" xfId="0" applyNumberFormat="1" applyAlignment="1">
      <alignment vertical="center"/>
    </xf>
    <xf numFmtId="41" fontId="0" fillId="0" borderId="0" xfId="48" applyFont="1" applyAlignment="1">
      <alignment horizontal="center" vertical="center"/>
    </xf>
    <xf numFmtId="0" fontId="0" fillId="0" borderId="0" xfId="0" applyAlignment="1">
      <alignment horizontal="center" vertical="center"/>
    </xf>
    <xf numFmtId="41" fontId="10" fillId="0" borderId="10" xfId="0" applyNumberFormat="1" applyFont="1" applyBorder="1" applyAlignment="1">
      <alignment vertical="center"/>
    </xf>
    <xf numFmtId="0" fontId="10" fillId="0" borderId="11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41" fontId="0" fillId="0" borderId="10" xfId="0" applyNumberFormat="1" applyBorder="1" applyAlignment="1">
      <alignment vertical="center"/>
    </xf>
    <xf numFmtId="41" fontId="0" fillId="0" borderId="13" xfId="0" applyNumberFormat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41" fontId="0" fillId="0" borderId="0" xfId="0" applyNumberFormat="1" applyBorder="1" applyAlignment="1">
      <alignment vertical="center"/>
    </xf>
    <xf numFmtId="41" fontId="0" fillId="0" borderId="0" xfId="48" applyFont="1" applyBorder="1" applyAlignment="1">
      <alignment vertical="center"/>
    </xf>
    <xf numFmtId="41" fontId="0" fillId="0" borderId="14" xfId="48" applyFont="1" applyBorder="1" applyAlignment="1">
      <alignment vertical="center"/>
    </xf>
    <xf numFmtId="41" fontId="0" fillId="0" borderId="15" xfId="0" applyNumberFormat="1" applyBorder="1" applyAlignment="1">
      <alignment vertical="center"/>
    </xf>
    <xf numFmtId="41" fontId="0" fillId="0" borderId="14" xfId="0" applyNumberFormat="1" applyBorder="1" applyAlignment="1">
      <alignment vertical="center"/>
    </xf>
    <xf numFmtId="41" fontId="0" fillId="0" borderId="16" xfId="0" applyNumberFormat="1" applyBorder="1" applyAlignment="1">
      <alignment vertical="center"/>
    </xf>
    <xf numFmtId="41" fontId="0" fillId="0" borderId="10" xfId="0" applyNumberFormat="1" applyFont="1" applyBorder="1" applyAlignment="1">
      <alignment vertical="center"/>
    </xf>
    <xf numFmtId="0" fontId="10" fillId="0" borderId="13" xfId="0" applyFont="1" applyBorder="1" applyAlignment="1">
      <alignment horizontal="center" vertical="center"/>
    </xf>
    <xf numFmtId="41" fontId="20" fillId="0" borderId="0" xfId="48" applyFont="1" applyBorder="1" applyAlignment="1">
      <alignment vertical="center"/>
    </xf>
    <xf numFmtId="41" fontId="20" fillId="0" borderId="14" xfId="48" applyFont="1" applyBorder="1" applyAlignment="1">
      <alignment vertical="center"/>
    </xf>
    <xf numFmtId="0" fontId="10" fillId="0" borderId="17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41" fontId="19" fillId="0" borderId="18" xfId="48" applyFont="1" applyBorder="1" applyAlignment="1">
      <alignment vertical="center"/>
    </xf>
    <xf numFmtId="41" fontId="0" fillId="0" borderId="18" xfId="48" applyFont="1" applyBorder="1" applyAlignment="1">
      <alignment vertical="center"/>
    </xf>
    <xf numFmtId="41" fontId="0" fillId="0" borderId="19" xfId="0" applyNumberFormat="1" applyBorder="1" applyAlignment="1">
      <alignment vertical="center"/>
    </xf>
    <xf numFmtId="41" fontId="20" fillId="0" borderId="18" xfId="48" applyFont="1" applyBorder="1" applyAlignment="1">
      <alignment vertical="center"/>
    </xf>
    <xf numFmtId="41" fontId="10" fillId="0" borderId="13" xfId="0" applyNumberFormat="1" applyFont="1" applyBorder="1" applyAlignment="1">
      <alignment vertical="center"/>
    </xf>
    <xf numFmtId="41" fontId="10" fillId="0" borderId="17" xfId="0" applyNumberFormat="1" applyFont="1" applyBorder="1" applyAlignment="1">
      <alignment vertical="center"/>
    </xf>
    <xf numFmtId="41" fontId="0" fillId="0" borderId="19" xfId="0" applyNumberFormat="1" applyFont="1" applyBorder="1" applyAlignment="1">
      <alignment vertical="center"/>
    </xf>
    <xf numFmtId="41" fontId="0" fillId="0" borderId="15" xfId="0" applyNumberFormat="1" applyFont="1" applyBorder="1" applyAlignment="1">
      <alignment vertical="center"/>
    </xf>
    <xf numFmtId="41" fontId="0" fillId="0" borderId="16" xfId="0" applyNumberFormat="1" applyFont="1" applyBorder="1" applyAlignment="1">
      <alignment vertical="center"/>
    </xf>
    <xf numFmtId="9" fontId="18" fillId="0" borderId="18" xfId="43" applyFont="1" applyBorder="1" applyAlignment="1">
      <alignment vertical="center"/>
    </xf>
    <xf numFmtId="9" fontId="18" fillId="0" borderId="0" xfId="43" applyFont="1" applyBorder="1" applyAlignment="1">
      <alignment vertical="center"/>
    </xf>
    <xf numFmtId="9" fontId="18" fillId="0" borderId="14" xfId="43" applyFont="1" applyBorder="1" applyAlignment="1">
      <alignment vertical="center"/>
    </xf>
    <xf numFmtId="0" fontId="18" fillId="0" borderId="18" xfId="0" applyFont="1" applyBorder="1" applyAlignment="1">
      <alignment vertical="center"/>
    </xf>
    <xf numFmtId="0" fontId="18" fillId="0" borderId="14" xfId="0" applyFont="1" applyBorder="1" applyAlignment="1">
      <alignment vertical="center"/>
    </xf>
    <xf numFmtId="9" fontId="10" fillId="0" borderId="13" xfId="43" applyFont="1" applyBorder="1" applyAlignment="1">
      <alignment horizontal="center" vertical="center"/>
    </xf>
    <xf numFmtId="9" fontId="10" fillId="0" borderId="10" xfId="43" applyFont="1" applyBorder="1" applyAlignment="1">
      <alignment vertical="center"/>
    </xf>
    <xf numFmtId="41" fontId="10" fillId="0" borderId="13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41" fontId="0" fillId="0" borderId="13" xfId="48" applyFont="1" applyBorder="1" applyAlignment="1">
      <alignment horizontal="center" vertical="center"/>
    </xf>
    <xf numFmtId="0" fontId="18" fillId="0" borderId="20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41" fontId="0" fillId="0" borderId="18" xfId="48" applyFont="1" applyBorder="1" applyAlignment="1">
      <alignment vertical="center"/>
    </xf>
    <xf numFmtId="41" fontId="0" fillId="0" borderId="0" xfId="48" applyFont="1" applyBorder="1" applyAlignment="1">
      <alignment vertical="center"/>
    </xf>
    <xf numFmtId="41" fontId="0" fillId="0" borderId="14" xfId="48" applyFont="1" applyBorder="1" applyAlignment="1">
      <alignment vertical="center"/>
    </xf>
    <xf numFmtId="41" fontId="0" fillId="0" borderId="0" xfId="48" applyFont="1" applyAlignment="1">
      <alignment horizontal="center" vertical="center"/>
    </xf>
    <xf numFmtId="41" fontId="0" fillId="0" borderId="0" xfId="48" applyFont="1" applyAlignment="1">
      <alignment vertical="center"/>
    </xf>
    <xf numFmtId="0" fontId="20" fillId="0" borderId="0" xfId="0" applyFont="1" applyBorder="1" applyAlignment="1">
      <alignment vertical="center"/>
    </xf>
    <xf numFmtId="41" fontId="21" fillId="0" borderId="18" xfId="48" applyFont="1" applyBorder="1" applyAlignment="1">
      <alignment vertical="center"/>
    </xf>
    <xf numFmtId="41" fontId="21" fillId="0" borderId="0" xfId="0" applyNumberFormat="1" applyFont="1" applyBorder="1" applyAlignment="1">
      <alignment vertical="center"/>
    </xf>
    <xf numFmtId="41" fontId="21" fillId="0" borderId="14" xfId="0" applyNumberFormat="1" applyFont="1" applyBorder="1" applyAlignment="1">
      <alignment vertical="center"/>
    </xf>
    <xf numFmtId="41" fontId="0" fillId="0" borderId="13" xfId="0" applyNumberFormat="1" applyBorder="1" applyAlignment="1">
      <alignment vertical="center"/>
    </xf>
    <xf numFmtId="41" fontId="0" fillId="0" borderId="17" xfId="0" applyNumberFormat="1" applyBorder="1" applyAlignment="1">
      <alignment vertical="center"/>
    </xf>
    <xf numFmtId="0" fontId="10" fillId="0" borderId="0" xfId="0" applyFont="1" applyBorder="1" applyAlignment="1">
      <alignment vertical="center"/>
    </xf>
    <xf numFmtId="41" fontId="22" fillId="0" borderId="13" xfId="0" applyNumberFormat="1" applyFont="1" applyBorder="1" applyAlignment="1">
      <alignment vertical="center"/>
    </xf>
    <xf numFmtId="41" fontId="22" fillId="0" borderId="17" xfId="0" applyNumberFormat="1" applyFont="1" applyBorder="1" applyAlignment="1">
      <alignment vertical="center"/>
    </xf>
    <xf numFmtId="41" fontId="22" fillId="0" borderId="10" xfId="0" applyNumberFormat="1" applyFont="1" applyBorder="1" applyAlignment="1">
      <alignment vertical="center"/>
    </xf>
    <xf numFmtId="0" fontId="0" fillId="0" borderId="0" xfId="0" applyFill="1" applyAlignment="1">
      <alignment vertical="center"/>
    </xf>
    <xf numFmtId="177" fontId="24" fillId="0" borderId="0" xfId="48" applyNumberFormat="1" applyFont="1" applyAlignment="1">
      <alignment vertical="center"/>
    </xf>
    <xf numFmtId="181" fontId="0" fillId="20" borderId="0" xfId="0" applyNumberFormat="1" applyFill="1" applyAlignment="1">
      <alignment vertical="center"/>
    </xf>
    <xf numFmtId="181" fontId="0" fillId="0" borderId="0" xfId="0" applyNumberFormat="1" applyFill="1" applyAlignment="1">
      <alignment vertical="center"/>
    </xf>
    <xf numFmtId="0" fontId="0" fillId="0" borderId="0" xfId="0" applyAlignment="1" quotePrefix="1">
      <alignment vertical="center"/>
    </xf>
    <xf numFmtId="181" fontId="0" fillId="0" borderId="0" xfId="0" applyNumberFormat="1" applyAlignment="1">
      <alignment vertical="center"/>
    </xf>
    <xf numFmtId="177" fontId="0" fillId="0" borderId="0" xfId="48" applyNumberFormat="1" applyFont="1" applyAlignment="1">
      <alignment vertical="center"/>
    </xf>
    <xf numFmtId="41" fontId="0" fillId="0" borderId="0" xfId="48" applyAlignment="1">
      <alignment vertical="center"/>
    </xf>
    <xf numFmtId="41" fontId="0" fillId="0" borderId="0" xfId="48" applyFill="1" applyAlignment="1">
      <alignment vertical="center"/>
    </xf>
    <xf numFmtId="177" fontId="0" fillId="0" borderId="0" xfId="48" applyNumberFormat="1" applyAlignment="1">
      <alignment vertical="center"/>
    </xf>
    <xf numFmtId="177" fontId="0" fillId="0" borderId="0" xfId="48" applyNumberFormat="1" applyAlignment="1">
      <alignment horizontal="center" vertical="center"/>
    </xf>
    <xf numFmtId="41" fontId="0" fillId="0" borderId="0" xfId="48" applyAlignment="1">
      <alignment horizontal="center" vertical="center"/>
    </xf>
    <xf numFmtId="177" fontId="0" fillId="0" borderId="0" xfId="48" applyNumberFormat="1" applyFont="1" applyAlignment="1">
      <alignment horizontal="center" vertical="center"/>
    </xf>
    <xf numFmtId="179" fontId="0" fillId="20" borderId="0" xfId="48" applyNumberFormat="1" applyFill="1" applyAlignment="1">
      <alignment vertical="center"/>
    </xf>
    <xf numFmtId="43" fontId="0" fillId="20" borderId="0" xfId="48" applyNumberFormat="1" applyFill="1" applyAlignment="1">
      <alignment vertical="center"/>
    </xf>
    <xf numFmtId="9" fontId="0" fillId="0" borderId="0" xfId="43" applyAlignment="1">
      <alignment vertical="center"/>
    </xf>
    <xf numFmtId="43" fontId="0" fillId="0" borderId="0" xfId="48" applyNumberFormat="1" applyAlignment="1">
      <alignment vertical="center"/>
    </xf>
    <xf numFmtId="9" fontId="0" fillId="0" borderId="0" xfId="43" applyFill="1" applyAlignment="1">
      <alignment vertical="center"/>
    </xf>
    <xf numFmtId="41" fontId="0" fillId="20" borderId="0" xfId="48" applyFill="1" applyAlignment="1">
      <alignment vertical="center"/>
    </xf>
    <xf numFmtId="179" fontId="0" fillId="0" borderId="0" xfId="48" applyNumberFormat="1" applyFill="1" applyAlignment="1">
      <alignment vertical="center"/>
    </xf>
    <xf numFmtId="43" fontId="0" fillId="0" borderId="0" xfId="48" applyNumberFormat="1" applyFont="1" applyFill="1" applyAlignment="1">
      <alignment vertical="center"/>
    </xf>
    <xf numFmtId="179" fontId="0" fillId="0" borderId="0" xfId="48" applyNumberFormat="1" applyFont="1" applyAlignment="1">
      <alignment vertical="center"/>
    </xf>
    <xf numFmtId="179" fontId="0" fillId="0" borderId="0" xfId="48" applyNumberFormat="1" applyFont="1" applyFill="1" applyAlignment="1">
      <alignment vertical="center"/>
    </xf>
    <xf numFmtId="179" fontId="0" fillId="0" borderId="0" xfId="48" applyNumberFormat="1" applyAlignment="1">
      <alignment vertical="center"/>
    </xf>
    <xf numFmtId="179" fontId="0" fillId="20" borderId="0" xfId="48" applyNumberFormat="1" applyFont="1" applyFill="1" applyAlignment="1">
      <alignment vertical="center"/>
    </xf>
    <xf numFmtId="9" fontId="0" fillId="0" borderId="0" xfId="48" applyNumberFormat="1" applyAlignment="1">
      <alignment vertical="center"/>
    </xf>
    <xf numFmtId="43" fontId="0" fillId="0" borderId="0" xfId="0" applyNumberFormat="1" applyAlignment="1">
      <alignment vertical="center"/>
    </xf>
    <xf numFmtId="0" fontId="0" fillId="0" borderId="18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41" fontId="10" fillId="0" borderId="13" xfId="0" applyNumberFormat="1" applyFont="1" applyBorder="1" applyAlignment="1">
      <alignment horizontal="center" vertical="center" wrapText="1"/>
    </xf>
    <xf numFmtId="41" fontId="10" fillId="0" borderId="17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9" fontId="10" fillId="0" borderId="13" xfId="43" applyFont="1" applyBorder="1" applyAlignment="1">
      <alignment horizontal="center" vertical="center" wrapText="1"/>
    </xf>
    <xf numFmtId="9" fontId="10" fillId="0" borderId="17" xfId="43" applyFont="1" applyBorder="1" applyAlignment="1">
      <alignment horizontal="center" vertical="center"/>
    </xf>
    <xf numFmtId="41" fontId="0" fillId="0" borderId="13" xfId="48" applyFont="1" applyBorder="1" applyAlignment="1">
      <alignment horizontal="center" vertical="center" wrapText="1"/>
    </xf>
    <xf numFmtId="41" fontId="0" fillId="0" borderId="17" xfId="48" applyFont="1" applyBorder="1" applyAlignment="1">
      <alignment horizontal="center" vertical="center"/>
    </xf>
    <xf numFmtId="41" fontId="0" fillId="0" borderId="13" xfId="0" applyNumberFormat="1" applyBorder="1" applyAlignment="1">
      <alignment horizontal="center" vertical="center" wrapText="1"/>
    </xf>
    <xf numFmtId="41" fontId="0" fillId="0" borderId="17" xfId="0" applyNumberForma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41" fontId="0" fillId="0" borderId="0" xfId="48" applyAlignment="1">
      <alignment horizontal="center" vertical="center"/>
    </xf>
    <xf numFmtId="41" fontId="24" fillId="0" borderId="0" xfId="48" applyFont="1" applyAlignment="1">
      <alignment vertical="center" wrapText="1"/>
    </xf>
    <xf numFmtId="41" fontId="0" fillId="0" borderId="0" xfId="48" applyFont="1" applyFill="1" applyAlignment="1">
      <alignment vertical="center"/>
    </xf>
    <xf numFmtId="41" fontId="0" fillId="20" borderId="0" xfId="48" applyFont="1" applyFill="1" applyAlignment="1">
      <alignment vertical="center"/>
    </xf>
    <xf numFmtId="0" fontId="0" fillId="0" borderId="0" xfId="0" applyAlignment="1">
      <alignment horizontal="center" vertical="center" wrapText="1"/>
    </xf>
    <xf numFmtId="41" fontId="24" fillId="0" borderId="0" xfId="48" applyFont="1" applyAlignment="1">
      <alignment horizontal="center" vertical="center" wrapText="1"/>
    </xf>
    <xf numFmtId="41" fontId="0" fillId="0" borderId="0" xfId="48" applyFill="1" applyAlignment="1">
      <alignment horizontal="center" vertical="center"/>
    </xf>
    <xf numFmtId="41" fontId="0" fillId="0" borderId="0" xfId="48" applyAlignment="1">
      <alignment vertical="center"/>
    </xf>
    <xf numFmtId="41" fontId="0" fillId="0" borderId="0" xfId="48" applyFont="1" applyFill="1" applyAlignment="1">
      <alignment horizontal="center" vertical="center" wrapText="1"/>
    </xf>
    <xf numFmtId="41" fontId="0" fillId="0" borderId="0" xfId="48" applyFont="1" applyAlignment="1">
      <alignment horizontal="center" vertical="center" wrapText="1"/>
    </xf>
    <xf numFmtId="41" fontId="0" fillId="0" borderId="0" xfId="48" applyAlignment="1">
      <alignment horizontal="center" vertical="center" wrapText="1"/>
    </xf>
    <xf numFmtId="41" fontId="0" fillId="0" borderId="0" xfId="48" applyFont="1" applyAlignment="1">
      <alignment horizontal="left" vertical="center"/>
    </xf>
    <xf numFmtId="41" fontId="0" fillId="0" borderId="0" xfId="48" applyFont="1" applyAlignment="1">
      <alignment horizontal="center" vertical="center"/>
    </xf>
    <xf numFmtId="190" fontId="0" fillId="20" borderId="0" xfId="48" applyNumberFormat="1" applyFill="1" applyAlignment="1">
      <alignment vertical="center"/>
    </xf>
    <xf numFmtId="9" fontId="0" fillId="0" borderId="0" xfId="43" applyFont="1" applyFill="1" applyAlignment="1">
      <alignment vertical="center"/>
    </xf>
    <xf numFmtId="0" fontId="0" fillId="0" borderId="0" xfId="0" applyFill="1" applyAlignment="1">
      <alignment vertical="center" wrapText="1"/>
    </xf>
    <xf numFmtId="41" fontId="0" fillId="0" borderId="0" xfId="0" applyNumberFormat="1" applyFill="1" applyAlignment="1">
      <alignment vertical="center"/>
    </xf>
    <xf numFmtId="177" fontId="0" fillId="0" borderId="0" xfId="48" applyNumberFormat="1" applyFill="1" applyAlignment="1">
      <alignment vertical="center"/>
    </xf>
    <xf numFmtId="43" fontId="0" fillId="0" borderId="0" xfId="48" applyNumberFormat="1" applyFill="1" applyAlignment="1">
      <alignment vertical="center"/>
    </xf>
    <xf numFmtId="177" fontId="0" fillId="8" borderId="0" xfId="48" applyNumberFormat="1" applyFill="1" applyAlignment="1">
      <alignment vertical="center"/>
    </xf>
    <xf numFmtId="179" fontId="0" fillId="8" borderId="0" xfId="48" applyNumberFormat="1" applyFill="1" applyAlignment="1">
      <alignment vertical="center"/>
    </xf>
    <xf numFmtId="43" fontId="0" fillId="8" borderId="0" xfId="48" applyNumberFormat="1" applyFill="1" applyAlignment="1">
      <alignment vertical="center"/>
    </xf>
    <xf numFmtId="41" fontId="0" fillId="8" borderId="0" xfId="48" applyFill="1" applyAlignment="1">
      <alignment vertical="center"/>
    </xf>
    <xf numFmtId="9" fontId="0" fillId="8" borderId="0" xfId="43" applyFill="1" applyAlignment="1">
      <alignment vertical="center"/>
    </xf>
    <xf numFmtId="181" fontId="0" fillId="8" borderId="0" xfId="0" applyNumberFormat="1" applyFill="1" applyAlignment="1">
      <alignment vertical="center"/>
    </xf>
    <xf numFmtId="41" fontId="0" fillId="8" borderId="0" xfId="0" applyNumberFormat="1" applyFill="1" applyAlignment="1">
      <alignment vertical="center"/>
    </xf>
    <xf numFmtId="0" fontId="0" fillId="8" borderId="0" xfId="0" applyFill="1" applyAlignment="1">
      <alignment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zoomScalePageLayoutView="0" workbookViewId="0" topLeftCell="A1">
      <selection activeCell="B33" sqref="B33"/>
    </sheetView>
  </sheetViews>
  <sheetFormatPr defaultColWidth="9.00390625" defaultRowHeight="16.5"/>
  <cols>
    <col min="1" max="1" width="7.625" style="4" customWidth="1"/>
    <col min="2" max="2" width="7.625" style="0" customWidth="1"/>
    <col min="3" max="3" width="10.50390625" style="0" customWidth="1"/>
    <col min="4" max="4" width="12.625" style="0" customWidth="1"/>
    <col min="5" max="5" width="17.875" style="0" customWidth="1"/>
    <col min="6" max="11" width="12.625" style="0" customWidth="1"/>
    <col min="12" max="12" width="13.375" style="0" customWidth="1"/>
    <col min="13" max="13" width="13.625" style="0" customWidth="1"/>
  </cols>
  <sheetData>
    <row r="1" spans="1:7" ht="18" customHeight="1">
      <c r="A1" s="6" t="s">
        <v>31</v>
      </c>
      <c r="B1" s="7"/>
      <c r="C1" s="7"/>
      <c r="D1" s="7"/>
      <c r="E1" s="43">
        <v>107</v>
      </c>
      <c r="G1" s="11"/>
    </row>
    <row r="2" spans="1:7" ht="18" customHeight="1">
      <c r="A2" s="44"/>
      <c r="B2" s="41"/>
      <c r="C2" s="41"/>
      <c r="D2" s="41"/>
      <c r="E2" s="11"/>
      <c r="G2" s="11"/>
    </row>
    <row r="3" ht="18" customHeight="1">
      <c r="A3" s="45" t="s">
        <v>32</v>
      </c>
    </row>
    <row r="4" spans="1:12" ht="18" customHeight="1">
      <c r="A4" s="95" t="s">
        <v>2</v>
      </c>
      <c r="B4" s="88" t="s">
        <v>6</v>
      </c>
      <c r="C4" s="88" t="s">
        <v>3</v>
      </c>
      <c r="D4" s="94" t="s">
        <v>7</v>
      </c>
      <c r="E4" s="88" t="s">
        <v>26</v>
      </c>
      <c r="F4" s="88" t="s">
        <v>22</v>
      </c>
      <c r="G4" s="88" t="s">
        <v>25</v>
      </c>
      <c r="H4" s="88" t="s">
        <v>27</v>
      </c>
      <c r="I4" s="88" t="s">
        <v>28</v>
      </c>
      <c r="J4" s="88" t="s">
        <v>29</v>
      </c>
      <c r="K4" s="92" t="s">
        <v>0</v>
      </c>
      <c r="L4" s="90" t="s">
        <v>4</v>
      </c>
    </row>
    <row r="5" spans="1:12" s="4" customFormat="1" ht="18" customHeight="1">
      <c r="A5" s="91"/>
      <c r="B5" s="89"/>
      <c r="C5" s="89"/>
      <c r="D5" s="93"/>
      <c r="E5" s="89"/>
      <c r="F5" s="89"/>
      <c r="G5" s="89"/>
      <c r="H5" s="89"/>
      <c r="I5" s="89"/>
      <c r="J5" s="89"/>
      <c r="K5" s="93"/>
      <c r="L5" s="91"/>
    </row>
    <row r="6" spans="1:12" ht="18" customHeight="1">
      <c r="A6" s="19" t="s">
        <v>11</v>
      </c>
      <c r="B6" s="24">
        <f>$E$1</f>
        <v>107</v>
      </c>
      <c r="C6" s="25">
        <f>B6</f>
        <v>107</v>
      </c>
      <c r="D6" s="26">
        <f aca="true" t="shared" si="0" ref="D6:D14">C6-$E$1</f>
        <v>0</v>
      </c>
      <c r="E6" s="33">
        <v>0.2</v>
      </c>
      <c r="F6" s="27">
        <f>B6*E6</f>
        <v>21.400000000000002</v>
      </c>
      <c r="G6" s="36">
        <v>1</v>
      </c>
      <c r="H6" s="25">
        <f>B6-F6-G6</f>
        <v>84.6</v>
      </c>
      <c r="I6" s="33">
        <v>0.9</v>
      </c>
      <c r="J6" s="25">
        <f>H6*I6</f>
        <v>76.14</v>
      </c>
      <c r="K6" s="30">
        <f>H6-J6-G6</f>
        <v>7.459999999999994</v>
      </c>
      <c r="L6" s="28">
        <f>G6+J6</f>
        <v>77.14</v>
      </c>
    </row>
    <row r="7" spans="1:12" ht="18" customHeight="1">
      <c r="A7" s="22" t="s">
        <v>12</v>
      </c>
      <c r="B7" s="12">
        <f>L6</f>
        <v>77.14</v>
      </c>
      <c r="C7" s="12">
        <f aca="true" t="shared" si="1" ref="C7:C14">C6+B7</f>
        <v>184.14</v>
      </c>
      <c r="D7" s="15">
        <f t="shared" si="0"/>
        <v>77.13999999999999</v>
      </c>
      <c r="E7" s="34">
        <v>0.25</v>
      </c>
      <c r="F7" s="20">
        <f>B7*E7</f>
        <v>19.285</v>
      </c>
      <c r="G7" s="11">
        <v>1</v>
      </c>
      <c r="H7" s="13">
        <f>B7-F7</f>
        <v>57.855000000000004</v>
      </c>
      <c r="I7" s="34">
        <v>0.8</v>
      </c>
      <c r="J7" s="13">
        <f>H7*I7</f>
        <v>46.284000000000006</v>
      </c>
      <c r="K7" s="31">
        <f>H7-J7</f>
        <v>11.570999999999998</v>
      </c>
      <c r="L7" s="29">
        <f aca="true" t="shared" si="2" ref="L7:L14">G7+J7</f>
        <v>47.284000000000006</v>
      </c>
    </row>
    <row r="8" spans="1:12" ht="18" customHeight="1">
      <c r="A8" s="22" t="s">
        <v>13</v>
      </c>
      <c r="B8" s="12">
        <f aca="true" t="shared" si="3" ref="B8:B14">J7+G7</f>
        <v>47.284000000000006</v>
      </c>
      <c r="C8" s="12">
        <f t="shared" si="1"/>
        <v>231.42399999999998</v>
      </c>
      <c r="D8" s="15">
        <f t="shared" si="0"/>
        <v>124.42399999999998</v>
      </c>
      <c r="E8" s="34">
        <v>0.3</v>
      </c>
      <c r="F8" s="20">
        <f aca="true" t="shared" si="4" ref="F8:F14">B8*E8</f>
        <v>14.185200000000002</v>
      </c>
      <c r="G8" s="11">
        <v>1</v>
      </c>
      <c r="H8" s="13">
        <f aca="true" t="shared" si="5" ref="H8:H14">B8-F8</f>
        <v>33.098800000000004</v>
      </c>
      <c r="I8" s="34">
        <v>0.7</v>
      </c>
      <c r="J8" s="13">
        <f aca="true" t="shared" si="6" ref="J8:J14">H8*I8</f>
        <v>23.16916</v>
      </c>
      <c r="K8" s="31">
        <f aca="true" t="shared" si="7" ref="K8:K14">H8-J8</f>
        <v>9.929640000000003</v>
      </c>
      <c r="L8" s="29">
        <f t="shared" si="2"/>
        <v>24.16916</v>
      </c>
    </row>
    <row r="9" spans="1:12" ht="18" customHeight="1">
      <c r="A9" s="22" t="s">
        <v>14</v>
      </c>
      <c r="B9" s="12">
        <f t="shared" si="3"/>
        <v>24.16916</v>
      </c>
      <c r="C9" s="12">
        <f t="shared" si="1"/>
        <v>255.59315999999998</v>
      </c>
      <c r="D9" s="15">
        <f t="shared" si="0"/>
        <v>148.59315999999998</v>
      </c>
      <c r="E9" s="34">
        <v>0.35</v>
      </c>
      <c r="F9" s="20">
        <f t="shared" si="4"/>
        <v>8.459206</v>
      </c>
      <c r="G9" s="11">
        <v>0</v>
      </c>
      <c r="H9" s="13">
        <f t="shared" si="5"/>
        <v>15.709954000000002</v>
      </c>
      <c r="I9" s="34">
        <v>0.65</v>
      </c>
      <c r="J9" s="13">
        <f t="shared" si="6"/>
        <v>10.211470100000001</v>
      </c>
      <c r="K9" s="31">
        <f t="shared" si="7"/>
        <v>5.4984839</v>
      </c>
      <c r="L9" s="29">
        <f t="shared" si="2"/>
        <v>10.211470100000001</v>
      </c>
    </row>
    <row r="10" spans="1:12" ht="18" customHeight="1">
      <c r="A10" s="23" t="s">
        <v>15</v>
      </c>
      <c r="B10" s="16">
        <f t="shared" si="3"/>
        <v>10.211470100000001</v>
      </c>
      <c r="C10" s="16">
        <f t="shared" si="1"/>
        <v>265.8046301</v>
      </c>
      <c r="D10" s="17">
        <f t="shared" si="0"/>
        <v>158.8046301</v>
      </c>
      <c r="E10" s="35">
        <v>0.4</v>
      </c>
      <c r="F10" s="21">
        <f t="shared" si="4"/>
        <v>4.084588040000001</v>
      </c>
      <c r="G10" s="37">
        <v>0</v>
      </c>
      <c r="H10" s="14">
        <f t="shared" si="5"/>
        <v>6.126882060000001</v>
      </c>
      <c r="I10" s="35">
        <v>0.6</v>
      </c>
      <c r="J10" s="14">
        <f t="shared" si="6"/>
        <v>3.6761292360000004</v>
      </c>
      <c r="K10" s="32">
        <f t="shared" si="7"/>
        <v>2.4507528240000003</v>
      </c>
      <c r="L10" s="5">
        <f t="shared" si="2"/>
        <v>3.6761292360000004</v>
      </c>
    </row>
    <row r="11" spans="1:12" ht="18" customHeight="1">
      <c r="A11" s="22" t="s">
        <v>16</v>
      </c>
      <c r="B11" s="12">
        <f t="shared" si="3"/>
        <v>3.6761292360000004</v>
      </c>
      <c r="C11" s="12">
        <f t="shared" si="1"/>
        <v>269.480759336</v>
      </c>
      <c r="D11" s="15">
        <f t="shared" si="0"/>
        <v>162.480759336</v>
      </c>
      <c r="E11" s="34">
        <v>0.5</v>
      </c>
      <c r="F11" s="20">
        <f t="shared" si="4"/>
        <v>1.8380646180000002</v>
      </c>
      <c r="G11" s="11">
        <v>0</v>
      </c>
      <c r="H11" s="13">
        <f t="shared" si="5"/>
        <v>1.8380646180000002</v>
      </c>
      <c r="I11" s="34">
        <v>0.6</v>
      </c>
      <c r="J11" s="13">
        <f t="shared" si="6"/>
        <v>1.1028387708</v>
      </c>
      <c r="K11" s="31">
        <f t="shared" si="7"/>
        <v>0.7352258472000002</v>
      </c>
      <c r="L11" s="29">
        <f t="shared" si="2"/>
        <v>1.1028387708</v>
      </c>
    </row>
    <row r="12" spans="1:12" ht="18" customHeight="1">
      <c r="A12" s="22" t="s">
        <v>17</v>
      </c>
      <c r="B12" s="12">
        <f t="shared" si="3"/>
        <v>1.1028387708</v>
      </c>
      <c r="C12" s="12">
        <f t="shared" si="1"/>
        <v>270.5835981068</v>
      </c>
      <c r="D12" s="15">
        <f t="shared" si="0"/>
        <v>163.58359810680003</v>
      </c>
      <c r="E12" s="34">
        <v>0.5</v>
      </c>
      <c r="F12" s="20">
        <f t="shared" si="4"/>
        <v>0.5514193854</v>
      </c>
      <c r="G12" s="11">
        <v>0</v>
      </c>
      <c r="H12" s="13">
        <f t="shared" si="5"/>
        <v>0.5514193854</v>
      </c>
      <c r="I12" s="34">
        <v>0.5</v>
      </c>
      <c r="J12" s="13">
        <f t="shared" si="6"/>
        <v>0.2757096927</v>
      </c>
      <c r="K12" s="31">
        <f t="shared" si="7"/>
        <v>0.2757096927</v>
      </c>
      <c r="L12" s="29">
        <f t="shared" si="2"/>
        <v>0.2757096927</v>
      </c>
    </row>
    <row r="13" spans="1:12" ht="18" customHeight="1">
      <c r="A13" s="22" t="s">
        <v>18</v>
      </c>
      <c r="B13" s="12">
        <f t="shared" si="3"/>
        <v>0.2757096927</v>
      </c>
      <c r="C13" s="12">
        <f t="shared" si="1"/>
        <v>270.8593077995</v>
      </c>
      <c r="D13" s="15">
        <f t="shared" si="0"/>
        <v>163.85930779950002</v>
      </c>
      <c r="E13" s="34">
        <v>0.5</v>
      </c>
      <c r="F13" s="20">
        <f t="shared" si="4"/>
        <v>0.13785484635</v>
      </c>
      <c r="G13" s="11">
        <v>0</v>
      </c>
      <c r="H13" s="13">
        <f t="shared" si="5"/>
        <v>0.13785484635</v>
      </c>
      <c r="I13" s="34">
        <v>0.4</v>
      </c>
      <c r="J13" s="13">
        <f t="shared" si="6"/>
        <v>0.055141938540000004</v>
      </c>
      <c r="K13" s="31">
        <f t="shared" si="7"/>
        <v>0.08271290781</v>
      </c>
      <c r="L13" s="29">
        <f t="shared" si="2"/>
        <v>0.055141938540000004</v>
      </c>
    </row>
    <row r="14" spans="1:12" ht="18" customHeight="1">
      <c r="A14" s="23" t="s">
        <v>19</v>
      </c>
      <c r="B14" s="16">
        <f t="shared" si="3"/>
        <v>0.055141938540000004</v>
      </c>
      <c r="C14" s="16">
        <f t="shared" si="1"/>
        <v>270.91444973804</v>
      </c>
      <c r="D14" s="17">
        <f t="shared" si="0"/>
        <v>163.91444973804</v>
      </c>
      <c r="E14" s="35">
        <v>0.5</v>
      </c>
      <c r="F14" s="21">
        <f t="shared" si="4"/>
        <v>0.027570969270000002</v>
      </c>
      <c r="G14" s="37">
        <v>0</v>
      </c>
      <c r="H14" s="14">
        <f t="shared" si="5"/>
        <v>0.027570969270000002</v>
      </c>
      <c r="I14" s="35">
        <v>0.3</v>
      </c>
      <c r="J14" s="14">
        <f t="shared" si="6"/>
        <v>0.008271290781</v>
      </c>
      <c r="K14" s="32">
        <f t="shared" si="7"/>
        <v>0.019299678489</v>
      </c>
      <c r="L14" s="5">
        <f t="shared" si="2"/>
        <v>0.008271290781</v>
      </c>
    </row>
    <row r="15" spans="1:12" ht="18" customHeight="1">
      <c r="A15" t="s">
        <v>23</v>
      </c>
      <c r="B15" s="2"/>
      <c r="C15" s="2"/>
      <c r="D15" s="2"/>
      <c r="E15" s="40" t="s">
        <v>21</v>
      </c>
      <c r="F15" s="8" t="s">
        <v>9</v>
      </c>
      <c r="G15" s="8" t="s">
        <v>10</v>
      </c>
      <c r="H15" s="3" t="s">
        <v>1</v>
      </c>
      <c r="I15" s="38" t="s">
        <v>20</v>
      </c>
      <c r="J15" s="42" t="s">
        <v>30</v>
      </c>
      <c r="K15" s="10" t="s">
        <v>8</v>
      </c>
      <c r="L15" s="19" t="s">
        <v>5</v>
      </c>
    </row>
    <row r="16" spans="1:12" ht="18" customHeight="1">
      <c r="A16" t="s">
        <v>24</v>
      </c>
      <c r="B16" s="2"/>
      <c r="C16" s="2"/>
      <c r="D16" s="2"/>
      <c r="E16" s="39">
        <f>F16/SUM(B6:B14)</f>
        <v>0.25562334797927205</v>
      </c>
      <c r="F16" s="9">
        <f>SUM(F6:F11)</f>
        <v>69.25205865800001</v>
      </c>
      <c r="G16" s="9">
        <f>SUM(G6:G11)</f>
        <v>3</v>
      </c>
      <c r="H16" s="1">
        <f>SUM(H6:H11)</f>
        <v>199.22870067800002</v>
      </c>
      <c r="I16" s="39">
        <f>J16/H16</f>
        <v>0.8060264287239444</v>
      </c>
      <c r="J16" s="18">
        <f>SUM(J6:J11)</f>
        <v>160.58359810680003</v>
      </c>
      <c r="K16" s="9">
        <f>SUM(K6:K11)</f>
        <v>37.64510257119999</v>
      </c>
      <c r="L16" s="5">
        <f>SUM(L6:L11)</f>
        <v>163.58359810680003</v>
      </c>
    </row>
    <row r="17" ht="18" customHeight="1"/>
    <row r="18" ht="18" customHeight="1">
      <c r="A18" s="45" t="s">
        <v>33</v>
      </c>
    </row>
    <row r="19" spans="1:12" ht="18" customHeight="1">
      <c r="A19" s="95" t="s">
        <v>2</v>
      </c>
      <c r="B19" s="88" t="s">
        <v>6</v>
      </c>
      <c r="C19" s="88" t="s">
        <v>3</v>
      </c>
      <c r="D19" s="94" t="s">
        <v>7</v>
      </c>
      <c r="E19" s="88" t="s">
        <v>26</v>
      </c>
      <c r="F19" s="88" t="s">
        <v>22</v>
      </c>
      <c r="G19" s="88" t="s">
        <v>25</v>
      </c>
      <c r="H19" s="88" t="s">
        <v>27</v>
      </c>
      <c r="I19" s="88" t="s">
        <v>28</v>
      </c>
      <c r="J19" s="88" t="s">
        <v>29</v>
      </c>
      <c r="K19" s="92" t="s">
        <v>0</v>
      </c>
      <c r="L19" s="90" t="s">
        <v>4</v>
      </c>
    </row>
    <row r="20" spans="1:12" s="4" customFormat="1" ht="18" customHeight="1">
      <c r="A20" s="91"/>
      <c r="B20" s="89"/>
      <c r="C20" s="89"/>
      <c r="D20" s="93"/>
      <c r="E20" s="89"/>
      <c r="F20" s="89"/>
      <c r="G20" s="89"/>
      <c r="H20" s="89"/>
      <c r="I20" s="89"/>
      <c r="J20" s="89"/>
      <c r="K20" s="93"/>
      <c r="L20" s="91"/>
    </row>
    <row r="21" spans="1:12" ht="18" customHeight="1">
      <c r="A21" s="19" t="s">
        <v>11</v>
      </c>
      <c r="B21" s="24">
        <f>$E$1</f>
        <v>107</v>
      </c>
      <c r="C21" s="25">
        <f>B21</f>
        <v>107</v>
      </c>
      <c r="D21" s="26">
        <f aca="true" t="shared" si="8" ref="D21:D29">C21-$E$1</f>
        <v>0</v>
      </c>
      <c r="E21" s="33">
        <v>0.15</v>
      </c>
      <c r="F21" s="27">
        <f>B21*E21</f>
        <v>16.05</v>
      </c>
      <c r="G21" s="36">
        <v>1</v>
      </c>
      <c r="H21" s="25">
        <f>B21-F21-G21</f>
        <v>89.95</v>
      </c>
      <c r="I21" s="33">
        <v>0.85</v>
      </c>
      <c r="J21" s="25">
        <f>H21*I21</f>
        <v>76.4575</v>
      </c>
      <c r="K21" s="30">
        <f>H21-J21-G21</f>
        <v>12.492500000000007</v>
      </c>
      <c r="L21" s="28">
        <f>G21+J21</f>
        <v>77.4575</v>
      </c>
    </row>
    <row r="22" spans="1:12" ht="18" customHeight="1">
      <c r="A22" s="22" t="s">
        <v>12</v>
      </c>
      <c r="B22" s="12">
        <f>L21</f>
        <v>77.4575</v>
      </c>
      <c r="C22" s="12">
        <f aca="true" t="shared" si="9" ref="C22:C29">C21+B22</f>
        <v>184.45749999999998</v>
      </c>
      <c r="D22" s="15">
        <f t="shared" si="8"/>
        <v>77.45749999999998</v>
      </c>
      <c r="E22" s="34">
        <v>0.2</v>
      </c>
      <c r="F22" s="20">
        <f>B22*E22</f>
        <v>15.4915</v>
      </c>
      <c r="G22" s="11">
        <v>1</v>
      </c>
      <c r="H22" s="13">
        <f>B22-F22</f>
        <v>61.965999999999994</v>
      </c>
      <c r="I22" s="34">
        <v>0.75</v>
      </c>
      <c r="J22" s="13">
        <f>H22*I22</f>
        <v>46.47449999999999</v>
      </c>
      <c r="K22" s="31">
        <f>H22-J22</f>
        <v>15.491500000000002</v>
      </c>
      <c r="L22" s="29">
        <f aca="true" t="shared" si="10" ref="L22:L29">G22+J22</f>
        <v>47.47449999999999</v>
      </c>
    </row>
    <row r="23" spans="1:12" ht="18" customHeight="1">
      <c r="A23" s="22" t="s">
        <v>13</v>
      </c>
      <c r="B23" s="12">
        <f aca="true" t="shared" si="11" ref="B23:B29">J22+G22</f>
        <v>47.47449999999999</v>
      </c>
      <c r="C23" s="12">
        <f t="shared" si="9"/>
        <v>231.93199999999996</v>
      </c>
      <c r="D23" s="15">
        <f t="shared" si="8"/>
        <v>124.93199999999996</v>
      </c>
      <c r="E23" s="34">
        <v>0.25</v>
      </c>
      <c r="F23" s="20">
        <f aca="true" t="shared" si="12" ref="F23:F29">B23*E23</f>
        <v>11.868624999999998</v>
      </c>
      <c r="G23" s="11">
        <v>1</v>
      </c>
      <c r="H23" s="13">
        <f aca="true" t="shared" si="13" ref="H23:H29">B23-F23</f>
        <v>35.605875</v>
      </c>
      <c r="I23" s="34">
        <v>0.65</v>
      </c>
      <c r="J23" s="13">
        <f aca="true" t="shared" si="14" ref="J23:J29">H23*I23</f>
        <v>23.143818749999998</v>
      </c>
      <c r="K23" s="31">
        <f aca="true" t="shared" si="15" ref="K23:K29">H23-J23</f>
        <v>12.46205625</v>
      </c>
      <c r="L23" s="29">
        <f t="shared" si="10"/>
        <v>24.143818749999998</v>
      </c>
    </row>
    <row r="24" spans="1:12" ht="18" customHeight="1">
      <c r="A24" s="22" t="s">
        <v>14</v>
      </c>
      <c r="B24" s="12">
        <f t="shared" si="11"/>
        <v>24.143818749999998</v>
      </c>
      <c r="C24" s="12">
        <f t="shared" si="9"/>
        <v>256.07581874999994</v>
      </c>
      <c r="D24" s="15">
        <f t="shared" si="8"/>
        <v>149.07581874999994</v>
      </c>
      <c r="E24" s="34">
        <v>0.35</v>
      </c>
      <c r="F24" s="20">
        <f t="shared" si="12"/>
        <v>8.450336562499999</v>
      </c>
      <c r="G24" s="11">
        <v>0</v>
      </c>
      <c r="H24" s="13">
        <f t="shared" si="13"/>
        <v>15.693482187499999</v>
      </c>
      <c r="I24" s="34">
        <v>0.65</v>
      </c>
      <c r="J24" s="13">
        <f t="shared" si="14"/>
        <v>10.200763421875</v>
      </c>
      <c r="K24" s="31">
        <f t="shared" si="15"/>
        <v>5.492718765625</v>
      </c>
      <c r="L24" s="29">
        <f t="shared" si="10"/>
        <v>10.200763421875</v>
      </c>
    </row>
    <row r="25" spans="1:12" ht="18" customHeight="1">
      <c r="A25" s="23" t="s">
        <v>15</v>
      </c>
      <c r="B25" s="16">
        <f t="shared" si="11"/>
        <v>10.200763421875</v>
      </c>
      <c r="C25" s="16">
        <f t="shared" si="9"/>
        <v>266.27658217187496</v>
      </c>
      <c r="D25" s="17">
        <f t="shared" si="8"/>
        <v>159.27658217187496</v>
      </c>
      <c r="E25" s="35">
        <v>0.4</v>
      </c>
      <c r="F25" s="21">
        <f t="shared" si="12"/>
        <v>4.0803053687499995</v>
      </c>
      <c r="G25" s="37">
        <v>0</v>
      </c>
      <c r="H25" s="14">
        <f t="shared" si="13"/>
        <v>6.120458053125</v>
      </c>
      <c r="I25" s="35">
        <v>0.6</v>
      </c>
      <c r="J25" s="14">
        <f t="shared" si="14"/>
        <v>3.672274831875</v>
      </c>
      <c r="K25" s="32">
        <f t="shared" si="15"/>
        <v>2.44818322125</v>
      </c>
      <c r="L25" s="5">
        <f t="shared" si="10"/>
        <v>3.672274831875</v>
      </c>
    </row>
    <row r="26" spans="1:12" ht="18" customHeight="1">
      <c r="A26" s="22" t="s">
        <v>16</v>
      </c>
      <c r="B26" s="12">
        <f t="shared" si="11"/>
        <v>3.672274831875</v>
      </c>
      <c r="C26" s="12">
        <f t="shared" si="9"/>
        <v>269.94885700374994</v>
      </c>
      <c r="D26" s="15">
        <f t="shared" si="8"/>
        <v>162.94885700374994</v>
      </c>
      <c r="E26" s="34">
        <v>0.5</v>
      </c>
      <c r="F26" s="20">
        <f t="shared" si="12"/>
        <v>1.8361374159375</v>
      </c>
      <c r="G26" s="11">
        <v>0</v>
      </c>
      <c r="H26" s="13">
        <f t="shared" si="13"/>
        <v>1.8361374159375</v>
      </c>
      <c r="I26" s="34">
        <v>0.6</v>
      </c>
      <c r="J26" s="13">
        <f t="shared" si="14"/>
        <v>1.1016824495625</v>
      </c>
      <c r="K26" s="31">
        <f t="shared" si="15"/>
        <v>0.734454966375</v>
      </c>
      <c r="L26" s="29">
        <f t="shared" si="10"/>
        <v>1.1016824495625</v>
      </c>
    </row>
    <row r="27" spans="1:12" ht="18" customHeight="1">
      <c r="A27" s="22" t="s">
        <v>17</v>
      </c>
      <c r="B27" s="12">
        <f t="shared" si="11"/>
        <v>1.1016824495625</v>
      </c>
      <c r="C27" s="12">
        <f t="shared" si="9"/>
        <v>271.0505394533124</v>
      </c>
      <c r="D27" s="15">
        <f t="shared" si="8"/>
        <v>164.0505394533124</v>
      </c>
      <c r="E27" s="34">
        <v>0.5</v>
      </c>
      <c r="F27" s="20">
        <f t="shared" si="12"/>
        <v>0.55084122478125</v>
      </c>
      <c r="G27" s="11">
        <v>0</v>
      </c>
      <c r="H27" s="13">
        <f t="shared" si="13"/>
        <v>0.55084122478125</v>
      </c>
      <c r="I27" s="34">
        <v>0.5</v>
      </c>
      <c r="J27" s="13">
        <f t="shared" si="14"/>
        <v>0.275420612390625</v>
      </c>
      <c r="K27" s="31">
        <f t="shared" si="15"/>
        <v>0.275420612390625</v>
      </c>
      <c r="L27" s="29">
        <f t="shared" si="10"/>
        <v>0.275420612390625</v>
      </c>
    </row>
    <row r="28" spans="1:12" ht="18" customHeight="1">
      <c r="A28" s="22" t="s">
        <v>18</v>
      </c>
      <c r="B28" s="12">
        <f t="shared" si="11"/>
        <v>0.275420612390625</v>
      </c>
      <c r="C28" s="12">
        <f t="shared" si="9"/>
        <v>271.32596006570304</v>
      </c>
      <c r="D28" s="15">
        <f t="shared" si="8"/>
        <v>164.32596006570304</v>
      </c>
      <c r="E28" s="34">
        <v>0.5</v>
      </c>
      <c r="F28" s="20">
        <f t="shared" si="12"/>
        <v>0.1377103061953125</v>
      </c>
      <c r="G28" s="11">
        <v>0</v>
      </c>
      <c r="H28" s="13">
        <f t="shared" si="13"/>
        <v>0.1377103061953125</v>
      </c>
      <c r="I28" s="34">
        <v>0.4</v>
      </c>
      <c r="J28" s="13">
        <f t="shared" si="14"/>
        <v>0.055084122478125</v>
      </c>
      <c r="K28" s="31">
        <f t="shared" si="15"/>
        <v>0.0826261837171875</v>
      </c>
      <c r="L28" s="29">
        <f t="shared" si="10"/>
        <v>0.055084122478125</v>
      </c>
    </row>
    <row r="29" spans="1:12" ht="18" customHeight="1">
      <c r="A29" s="23" t="s">
        <v>19</v>
      </c>
      <c r="B29" s="16">
        <f t="shared" si="11"/>
        <v>0.055084122478125</v>
      </c>
      <c r="C29" s="16">
        <f t="shared" si="9"/>
        <v>271.3810441881812</v>
      </c>
      <c r="D29" s="17">
        <f t="shared" si="8"/>
        <v>164.3810441881812</v>
      </c>
      <c r="E29" s="35">
        <v>0.5</v>
      </c>
      <c r="F29" s="21">
        <f t="shared" si="12"/>
        <v>0.0275420612390625</v>
      </c>
      <c r="G29" s="37">
        <v>0</v>
      </c>
      <c r="H29" s="14">
        <f t="shared" si="13"/>
        <v>0.0275420612390625</v>
      </c>
      <c r="I29" s="35">
        <v>0.3</v>
      </c>
      <c r="J29" s="14">
        <f t="shared" si="14"/>
        <v>0.008262618371718749</v>
      </c>
      <c r="K29" s="32">
        <f t="shared" si="15"/>
        <v>0.01927944286734375</v>
      </c>
      <c r="L29" s="5">
        <f t="shared" si="10"/>
        <v>0.008262618371718749</v>
      </c>
    </row>
    <row r="30" spans="2:12" ht="18" customHeight="1">
      <c r="B30" s="2"/>
      <c r="C30" s="2"/>
      <c r="D30" s="2"/>
      <c r="E30" s="40" t="s">
        <v>21</v>
      </c>
      <c r="F30" s="8" t="s">
        <v>9</v>
      </c>
      <c r="G30" s="8" t="s">
        <v>10</v>
      </c>
      <c r="H30" s="3" t="s">
        <v>1</v>
      </c>
      <c r="I30" s="38" t="s">
        <v>20</v>
      </c>
      <c r="J30" s="42" t="s">
        <v>30</v>
      </c>
      <c r="K30" s="10" t="s">
        <v>8</v>
      </c>
      <c r="L30" s="19" t="s">
        <v>5</v>
      </c>
    </row>
    <row r="31" spans="2:12" ht="18" customHeight="1">
      <c r="B31" s="2"/>
      <c r="C31" s="2"/>
      <c r="D31" s="2"/>
      <c r="E31" s="39">
        <f>F31/SUM(B21:B29)</f>
        <v>0.21289955796294968</v>
      </c>
      <c r="F31" s="9">
        <f>SUM(F21:F26)</f>
        <v>57.77690434718749</v>
      </c>
      <c r="G31" s="9">
        <f>SUM(G21:G26)</f>
        <v>3</v>
      </c>
      <c r="H31" s="1">
        <f>SUM(H21:H26)</f>
        <v>211.17195265656247</v>
      </c>
      <c r="I31" s="39">
        <f>J31/H31</f>
        <v>0.7626511827318069</v>
      </c>
      <c r="J31" s="18">
        <f>SUM(J21:J26)</f>
        <v>161.0505394533125</v>
      </c>
      <c r="K31" s="9">
        <f>SUM(K21:K26)</f>
        <v>49.12141320325001</v>
      </c>
      <c r="L31" s="5">
        <f>SUM(L21:L26)</f>
        <v>164.0505394533125</v>
      </c>
    </row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</sheetData>
  <sheetProtection/>
  <mergeCells count="24">
    <mergeCell ref="I19:I20"/>
    <mergeCell ref="J19:J20"/>
    <mergeCell ref="K19:K20"/>
    <mergeCell ref="L19:L20"/>
    <mergeCell ref="E19:E20"/>
    <mergeCell ref="F19:F20"/>
    <mergeCell ref="G19:G20"/>
    <mergeCell ref="H19:H20"/>
    <mergeCell ref="A19:A20"/>
    <mergeCell ref="B19:B20"/>
    <mergeCell ref="C19:C20"/>
    <mergeCell ref="D19:D20"/>
    <mergeCell ref="G4:G5"/>
    <mergeCell ref="C4:C5"/>
    <mergeCell ref="D4:D5"/>
    <mergeCell ref="A4:A5"/>
    <mergeCell ref="B4:B5"/>
    <mergeCell ref="E4:E5"/>
    <mergeCell ref="F4:F5"/>
    <mergeCell ref="H4:H5"/>
    <mergeCell ref="L4:L5"/>
    <mergeCell ref="I4:I5"/>
    <mergeCell ref="J4:J5"/>
    <mergeCell ref="K4:K5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5"/>
  <sheetViews>
    <sheetView workbookViewId="0" topLeftCell="A4">
      <selection activeCell="N19" sqref="N19"/>
    </sheetView>
  </sheetViews>
  <sheetFormatPr defaultColWidth="9.00390625" defaultRowHeight="16.5"/>
  <cols>
    <col min="1" max="1" width="7.625" style="4" customWidth="1"/>
    <col min="2" max="2" width="7.625" style="0" customWidth="1"/>
    <col min="3" max="3" width="10.50390625" style="0" customWidth="1"/>
    <col min="4" max="4" width="12.625" style="0" customWidth="1"/>
    <col min="5" max="5" width="15.00390625" style="0" customWidth="1"/>
    <col min="6" max="7" width="12.625" style="0" customWidth="1"/>
    <col min="8" max="8" width="11.75390625" style="0" customWidth="1"/>
    <col min="9" max="9" width="11.625" style="0" customWidth="1"/>
    <col min="10" max="10" width="11.00390625" style="0" customWidth="1"/>
    <col min="11" max="11" width="9.875" style="0" customWidth="1"/>
    <col min="12" max="12" width="10.25390625" style="0" customWidth="1"/>
    <col min="13" max="14" width="9.625" style="0" customWidth="1"/>
  </cols>
  <sheetData>
    <row r="1" spans="1:8" ht="18" customHeight="1">
      <c r="A1" s="6" t="s">
        <v>34</v>
      </c>
      <c r="B1" s="7"/>
      <c r="C1" s="7"/>
      <c r="D1" s="7"/>
      <c r="E1" s="43">
        <v>107</v>
      </c>
      <c r="G1" s="51" t="s">
        <v>59</v>
      </c>
      <c r="H1" s="2">
        <f>F19+K19</f>
        <v>106.97449999999998</v>
      </c>
    </row>
    <row r="2" spans="1:7" ht="18" customHeight="1">
      <c r="A2" s="44"/>
      <c r="B2" s="57" t="s">
        <v>70</v>
      </c>
      <c r="C2" s="41"/>
      <c r="D2" s="41"/>
      <c r="E2" s="11"/>
      <c r="G2" s="11"/>
    </row>
    <row r="3" spans="1:7" ht="18" customHeight="1">
      <c r="A3" s="44"/>
      <c r="B3" s="41"/>
      <c r="C3" s="57" t="s">
        <v>71</v>
      </c>
      <c r="D3" s="41"/>
      <c r="E3" s="11"/>
      <c r="G3" s="11"/>
    </row>
    <row r="4" ht="18" customHeight="1">
      <c r="A4" s="45" t="s">
        <v>35</v>
      </c>
    </row>
    <row r="5" spans="1:14" ht="18" customHeight="1">
      <c r="A5" s="95" t="s">
        <v>42</v>
      </c>
      <c r="B5" s="88" t="s">
        <v>58</v>
      </c>
      <c r="C5" s="88" t="s">
        <v>43</v>
      </c>
      <c r="D5" s="94" t="s">
        <v>44</v>
      </c>
      <c r="E5" s="88" t="s">
        <v>45</v>
      </c>
      <c r="F5" s="88" t="s">
        <v>46</v>
      </c>
      <c r="G5" s="88" t="s">
        <v>47</v>
      </c>
      <c r="H5" s="88" t="s">
        <v>36</v>
      </c>
      <c r="I5" s="88" t="s">
        <v>37</v>
      </c>
      <c r="J5" s="88" t="s">
        <v>38</v>
      </c>
      <c r="K5" s="92" t="s">
        <v>39</v>
      </c>
      <c r="L5" s="95" t="s">
        <v>67</v>
      </c>
      <c r="M5" s="95" t="s">
        <v>68</v>
      </c>
      <c r="N5" s="96" t="s">
        <v>69</v>
      </c>
    </row>
    <row r="6" spans="1:14" s="4" customFormat="1" ht="18" customHeight="1">
      <c r="A6" s="91"/>
      <c r="B6" s="89"/>
      <c r="C6" s="89"/>
      <c r="D6" s="93"/>
      <c r="E6" s="89"/>
      <c r="F6" s="89"/>
      <c r="G6" s="89"/>
      <c r="H6" s="89"/>
      <c r="I6" s="89"/>
      <c r="J6" s="89"/>
      <c r="K6" s="93"/>
      <c r="L6" s="91"/>
      <c r="M6" s="91"/>
      <c r="N6" s="97"/>
    </row>
    <row r="7" spans="1:14" ht="18" customHeight="1">
      <c r="A7" s="19" t="s">
        <v>48</v>
      </c>
      <c r="B7" s="52">
        <v>107</v>
      </c>
      <c r="C7" s="46">
        <f>B7</f>
        <v>107</v>
      </c>
      <c r="D7" s="26">
        <f aca="true" t="shared" si="0" ref="D7:D16">C7-$E$1</f>
        <v>0</v>
      </c>
      <c r="E7" s="33">
        <v>0.15</v>
      </c>
      <c r="F7" s="27">
        <f aca="true" t="shared" si="1" ref="F7:F16">B7*E7</f>
        <v>16.05</v>
      </c>
      <c r="G7" s="36">
        <v>2</v>
      </c>
      <c r="H7" s="46">
        <f>B7-F7-G7</f>
        <v>88.95</v>
      </c>
      <c r="I7" s="33">
        <v>0.8</v>
      </c>
      <c r="J7" s="46">
        <f aca="true" t="shared" si="2" ref="J7:J16">H7*I7</f>
        <v>71.16000000000001</v>
      </c>
      <c r="K7" s="30">
        <f>H7-J7-G7</f>
        <v>15.789999999999992</v>
      </c>
      <c r="L7" s="28">
        <f aca="true" t="shared" si="3" ref="L7:L16">G7+J7</f>
        <v>73.16000000000001</v>
      </c>
      <c r="M7" s="55">
        <f aca="true" t="shared" si="4" ref="M7:M16">F7+K7</f>
        <v>31.839999999999993</v>
      </c>
      <c r="N7" s="58">
        <f>M7</f>
        <v>31.839999999999993</v>
      </c>
    </row>
    <row r="8" spans="1:14" ht="18" customHeight="1">
      <c r="A8" s="22" t="s">
        <v>49</v>
      </c>
      <c r="B8" s="53">
        <v>27</v>
      </c>
      <c r="C8" s="12">
        <f aca="true" t="shared" si="5" ref="C8:C16">C7+B8</f>
        <v>134</v>
      </c>
      <c r="D8" s="15">
        <f t="shared" si="0"/>
        <v>27</v>
      </c>
      <c r="E8" s="34">
        <v>0.2</v>
      </c>
      <c r="F8" s="20">
        <f t="shared" si="1"/>
        <v>5.4</v>
      </c>
      <c r="G8" s="11">
        <v>0</v>
      </c>
      <c r="H8" s="47">
        <f aca="true" t="shared" si="6" ref="H8:H16">B8-F8</f>
        <v>21.6</v>
      </c>
      <c r="I8" s="34">
        <v>0.78</v>
      </c>
      <c r="J8" s="47">
        <f t="shared" si="2"/>
        <v>16.848000000000003</v>
      </c>
      <c r="K8" s="31">
        <f aca="true" t="shared" si="7" ref="K8:K16">H8-J8</f>
        <v>4.751999999999999</v>
      </c>
      <c r="L8" s="29">
        <f t="shared" si="3"/>
        <v>16.848000000000003</v>
      </c>
      <c r="M8" s="56">
        <f t="shared" si="4"/>
        <v>10.152</v>
      </c>
      <c r="N8" s="59">
        <f aca="true" t="shared" si="8" ref="N8:N16">N7+M8</f>
        <v>41.99199999999999</v>
      </c>
    </row>
    <row r="9" spans="1:14" ht="18" customHeight="1">
      <c r="A9" s="22" t="s">
        <v>50</v>
      </c>
      <c r="B9" s="53">
        <v>61</v>
      </c>
      <c r="C9" s="12">
        <f t="shared" si="5"/>
        <v>195</v>
      </c>
      <c r="D9" s="15">
        <f t="shared" si="0"/>
        <v>88</v>
      </c>
      <c r="E9" s="34">
        <v>0.25</v>
      </c>
      <c r="F9" s="20">
        <f t="shared" si="1"/>
        <v>15.25</v>
      </c>
      <c r="G9" s="11">
        <v>1</v>
      </c>
      <c r="H9" s="47">
        <f t="shared" si="6"/>
        <v>45.75</v>
      </c>
      <c r="I9" s="34">
        <v>0.75</v>
      </c>
      <c r="J9" s="47">
        <f t="shared" si="2"/>
        <v>34.3125</v>
      </c>
      <c r="K9" s="31">
        <f t="shared" si="7"/>
        <v>11.4375</v>
      </c>
      <c r="L9" s="29">
        <f t="shared" si="3"/>
        <v>35.3125</v>
      </c>
      <c r="M9" s="56">
        <f t="shared" si="4"/>
        <v>26.6875</v>
      </c>
      <c r="N9" s="59">
        <f t="shared" si="8"/>
        <v>68.67949999999999</v>
      </c>
    </row>
    <row r="10" spans="1:14" ht="18" customHeight="1">
      <c r="A10" s="22" t="s">
        <v>51</v>
      </c>
      <c r="B10" s="53">
        <v>45</v>
      </c>
      <c r="C10" s="12">
        <f t="shared" si="5"/>
        <v>240</v>
      </c>
      <c r="D10" s="15">
        <f t="shared" si="0"/>
        <v>133</v>
      </c>
      <c r="E10" s="34">
        <v>0.3</v>
      </c>
      <c r="F10" s="20">
        <f t="shared" si="1"/>
        <v>13.5</v>
      </c>
      <c r="G10" s="11">
        <v>0</v>
      </c>
      <c r="H10" s="47">
        <f t="shared" si="6"/>
        <v>31.5</v>
      </c>
      <c r="I10" s="34">
        <v>0.68</v>
      </c>
      <c r="J10" s="47">
        <f t="shared" si="2"/>
        <v>21.42</v>
      </c>
      <c r="K10" s="31">
        <f t="shared" si="7"/>
        <v>10.079999999999998</v>
      </c>
      <c r="L10" s="29">
        <f t="shared" si="3"/>
        <v>21.42</v>
      </c>
      <c r="M10" s="56">
        <f t="shared" si="4"/>
        <v>23.58</v>
      </c>
      <c r="N10" s="59">
        <f t="shared" si="8"/>
        <v>92.25949999999999</v>
      </c>
    </row>
    <row r="11" spans="1:14" ht="18" customHeight="1">
      <c r="A11" s="23" t="s">
        <v>52</v>
      </c>
      <c r="B11" s="54">
        <v>27</v>
      </c>
      <c r="C11" s="16">
        <f t="shared" si="5"/>
        <v>267</v>
      </c>
      <c r="D11" s="17">
        <f t="shared" si="0"/>
        <v>160</v>
      </c>
      <c r="E11" s="35">
        <v>0.3</v>
      </c>
      <c r="F11" s="21">
        <f t="shared" si="1"/>
        <v>8.1</v>
      </c>
      <c r="G11" s="37">
        <v>0</v>
      </c>
      <c r="H11" s="48">
        <f t="shared" si="6"/>
        <v>18.9</v>
      </c>
      <c r="I11" s="35">
        <v>0.65</v>
      </c>
      <c r="J11" s="48">
        <f t="shared" si="2"/>
        <v>12.285</v>
      </c>
      <c r="K11" s="32">
        <f t="shared" si="7"/>
        <v>6.614999999999998</v>
      </c>
      <c r="L11" s="5">
        <f t="shared" si="3"/>
        <v>12.285</v>
      </c>
      <c r="M11" s="9">
        <f t="shared" si="4"/>
        <v>14.714999999999998</v>
      </c>
      <c r="N11" s="60">
        <f t="shared" si="8"/>
        <v>106.97449999999999</v>
      </c>
    </row>
    <row r="12" spans="1:14" ht="18" customHeight="1">
      <c r="A12" s="22" t="s">
        <v>53</v>
      </c>
      <c r="B12" s="53">
        <v>0</v>
      </c>
      <c r="C12" s="12">
        <f>C11+B12</f>
        <v>267</v>
      </c>
      <c r="D12" s="15">
        <f t="shared" si="0"/>
        <v>160</v>
      </c>
      <c r="E12" s="34">
        <v>0</v>
      </c>
      <c r="F12" s="20">
        <f t="shared" si="1"/>
        <v>0</v>
      </c>
      <c r="G12" s="11">
        <v>0</v>
      </c>
      <c r="H12" s="47">
        <f t="shared" si="6"/>
        <v>0</v>
      </c>
      <c r="I12" s="34">
        <v>0</v>
      </c>
      <c r="J12" s="47">
        <f t="shared" si="2"/>
        <v>0</v>
      </c>
      <c r="K12" s="31">
        <f t="shared" si="7"/>
        <v>0</v>
      </c>
      <c r="L12" s="29">
        <f t="shared" si="3"/>
        <v>0</v>
      </c>
      <c r="M12" s="55">
        <f t="shared" si="4"/>
        <v>0</v>
      </c>
      <c r="N12" s="58">
        <f t="shared" si="8"/>
        <v>106.97449999999999</v>
      </c>
    </row>
    <row r="13" spans="1:14" ht="18" customHeight="1">
      <c r="A13" s="22" t="s">
        <v>54</v>
      </c>
      <c r="B13" s="53">
        <v>0</v>
      </c>
      <c r="C13" s="12">
        <f>C12+B13</f>
        <v>267</v>
      </c>
      <c r="D13" s="15">
        <f t="shared" si="0"/>
        <v>160</v>
      </c>
      <c r="E13" s="34">
        <v>0</v>
      </c>
      <c r="F13" s="20">
        <f t="shared" si="1"/>
        <v>0</v>
      </c>
      <c r="G13" s="11">
        <v>0</v>
      </c>
      <c r="H13" s="47">
        <f t="shared" si="6"/>
        <v>0</v>
      </c>
      <c r="I13" s="34">
        <v>0</v>
      </c>
      <c r="J13" s="47">
        <f t="shared" si="2"/>
        <v>0</v>
      </c>
      <c r="K13" s="31">
        <f t="shared" si="7"/>
        <v>0</v>
      </c>
      <c r="L13" s="29">
        <f t="shared" si="3"/>
        <v>0</v>
      </c>
      <c r="M13" s="56">
        <f t="shared" si="4"/>
        <v>0</v>
      </c>
      <c r="N13" s="59">
        <f t="shared" si="8"/>
        <v>106.97449999999999</v>
      </c>
    </row>
    <row r="14" spans="1:14" ht="18" customHeight="1">
      <c r="A14" s="22" t="s">
        <v>55</v>
      </c>
      <c r="B14" s="53">
        <v>0</v>
      </c>
      <c r="C14" s="12">
        <f>C13+B14</f>
        <v>267</v>
      </c>
      <c r="D14" s="15">
        <f t="shared" si="0"/>
        <v>160</v>
      </c>
      <c r="E14" s="34">
        <v>0</v>
      </c>
      <c r="F14" s="20">
        <f t="shared" si="1"/>
        <v>0</v>
      </c>
      <c r="G14" s="11">
        <v>0</v>
      </c>
      <c r="H14" s="47">
        <f t="shared" si="6"/>
        <v>0</v>
      </c>
      <c r="I14" s="34">
        <v>0</v>
      </c>
      <c r="J14" s="47">
        <f t="shared" si="2"/>
        <v>0</v>
      </c>
      <c r="K14" s="31">
        <f t="shared" si="7"/>
        <v>0</v>
      </c>
      <c r="L14" s="29">
        <f t="shared" si="3"/>
        <v>0</v>
      </c>
      <c r="M14" s="56">
        <f t="shared" si="4"/>
        <v>0</v>
      </c>
      <c r="N14" s="59">
        <f t="shared" si="8"/>
        <v>106.97449999999999</v>
      </c>
    </row>
    <row r="15" spans="1:14" ht="18" customHeight="1">
      <c r="A15" s="22" t="s">
        <v>56</v>
      </c>
      <c r="B15" s="53">
        <v>0</v>
      </c>
      <c r="C15" s="12">
        <f>C14+B15</f>
        <v>267</v>
      </c>
      <c r="D15" s="15">
        <f t="shared" si="0"/>
        <v>160</v>
      </c>
      <c r="E15" s="34">
        <v>0</v>
      </c>
      <c r="F15" s="20">
        <f t="shared" si="1"/>
        <v>0</v>
      </c>
      <c r="G15" s="11">
        <v>0</v>
      </c>
      <c r="H15" s="47">
        <f t="shared" si="6"/>
        <v>0</v>
      </c>
      <c r="I15" s="34">
        <v>0</v>
      </c>
      <c r="J15" s="47">
        <f t="shared" si="2"/>
        <v>0</v>
      </c>
      <c r="K15" s="31">
        <f t="shared" si="7"/>
        <v>0</v>
      </c>
      <c r="L15" s="29">
        <f t="shared" si="3"/>
        <v>0</v>
      </c>
      <c r="M15" s="56">
        <f t="shared" si="4"/>
        <v>0</v>
      </c>
      <c r="N15" s="59">
        <f t="shared" si="8"/>
        <v>106.97449999999999</v>
      </c>
    </row>
    <row r="16" spans="1:14" ht="18" customHeight="1">
      <c r="A16" s="23" t="s">
        <v>57</v>
      </c>
      <c r="B16" s="54">
        <v>0</v>
      </c>
      <c r="C16" s="16">
        <f t="shared" si="5"/>
        <v>267</v>
      </c>
      <c r="D16" s="17">
        <f t="shared" si="0"/>
        <v>160</v>
      </c>
      <c r="E16" s="35">
        <v>0</v>
      </c>
      <c r="F16" s="21">
        <f t="shared" si="1"/>
        <v>0</v>
      </c>
      <c r="G16" s="37">
        <v>0</v>
      </c>
      <c r="H16" s="48">
        <f t="shared" si="6"/>
        <v>0</v>
      </c>
      <c r="I16" s="35">
        <v>0</v>
      </c>
      <c r="J16" s="48">
        <f t="shared" si="2"/>
        <v>0</v>
      </c>
      <c r="K16" s="32">
        <f t="shared" si="7"/>
        <v>0</v>
      </c>
      <c r="L16" s="5">
        <f t="shared" si="3"/>
        <v>0</v>
      </c>
      <c r="M16" s="9">
        <f t="shared" si="4"/>
        <v>0</v>
      </c>
      <c r="N16" s="60">
        <f t="shared" si="8"/>
        <v>106.97449999999999</v>
      </c>
    </row>
    <row r="17" spans="1:12" ht="18" customHeight="1">
      <c r="A17" t="s">
        <v>40</v>
      </c>
      <c r="B17" s="2"/>
      <c r="C17" s="2"/>
      <c r="D17" s="2"/>
      <c r="E17" s="98" t="s">
        <v>66</v>
      </c>
      <c r="F17" s="95" t="s">
        <v>65</v>
      </c>
      <c r="G17" s="95" t="s">
        <v>64</v>
      </c>
      <c r="H17" s="49" t="s">
        <v>1</v>
      </c>
      <c r="I17" s="101" t="s">
        <v>63</v>
      </c>
      <c r="J17" s="103" t="s">
        <v>62</v>
      </c>
      <c r="K17" s="105" t="s">
        <v>61</v>
      </c>
      <c r="L17" s="107" t="s">
        <v>60</v>
      </c>
    </row>
    <row r="18" spans="1:12" ht="18" customHeight="1">
      <c r="A18" t="s">
        <v>41</v>
      </c>
      <c r="B18" s="2"/>
      <c r="C18" s="2"/>
      <c r="D18" s="2"/>
      <c r="E18" s="99"/>
      <c r="F18" s="100"/>
      <c r="G18" s="100"/>
      <c r="H18" s="49"/>
      <c r="I18" s="102"/>
      <c r="J18" s="104"/>
      <c r="K18" s="106"/>
      <c r="L18" s="108"/>
    </row>
    <row r="19" spans="2:12" ht="18" customHeight="1">
      <c r="B19" s="2"/>
      <c r="C19" s="2"/>
      <c r="D19" s="2"/>
      <c r="E19" s="39">
        <f>F19/SUM(B7:B16)</f>
        <v>0.21835205992509366</v>
      </c>
      <c r="F19" s="9">
        <f>SUM(F7:F16)</f>
        <v>58.300000000000004</v>
      </c>
      <c r="G19" s="9">
        <f>SUM(G7:G16)</f>
        <v>3</v>
      </c>
      <c r="H19" s="50">
        <f>SUM(H7:H16)</f>
        <v>206.70000000000002</v>
      </c>
      <c r="I19" s="39">
        <f>J19/H19</f>
        <v>0.7548403483309143</v>
      </c>
      <c r="J19" s="18">
        <f>SUM(J7:J16)</f>
        <v>156.0255</v>
      </c>
      <c r="K19" s="9">
        <f>SUM(K7:K16)</f>
        <v>48.67449999999998</v>
      </c>
      <c r="L19" s="5">
        <f>SUM(L7:L16)</f>
        <v>159.0255</v>
      </c>
    </row>
    <row r="20" ht="18" customHeight="1">
      <c r="A20" s="45" t="s">
        <v>72</v>
      </c>
    </row>
    <row r="21" spans="1:14" ht="18" customHeight="1">
      <c r="A21" s="95" t="s">
        <v>42</v>
      </c>
      <c r="B21" s="88" t="s">
        <v>58</v>
      </c>
      <c r="C21" s="88" t="s">
        <v>43</v>
      </c>
      <c r="D21" s="94" t="s">
        <v>44</v>
      </c>
      <c r="E21" s="88" t="s">
        <v>45</v>
      </c>
      <c r="F21" s="88" t="s">
        <v>46</v>
      </c>
      <c r="G21" s="88" t="s">
        <v>47</v>
      </c>
      <c r="H21" s="88" t="s">
        <v>36</v>
      </c>
      <c r="I21" s="88" t="s">
        <v>37</v>
      </c>
      <c r="J21" s="88" t="s">
        <v>38</v>
      </c>
      <c r="K21" s="92" t="s">
        <v>39</v>
      </c>
      <c r="L21" s="95" t="s">
        <v>67</v>
      </c>
      <c r="M21" s="95" t="s">
        <v>68</v>
      </c>
      <c r="N21" s="96" t="s">
        <v>69</v>
      </c>
    </row>
    <row r="22" spans="1:14" s="4" customFormat="1" ht="18" customHeight="1">
      <c r="A22" s="91"/>
      <c r="B22" s="89"/>
      <c r="C22" s="89"/>
      <c r="D22" s="93"/>
      <c r="E22" s="89"/>
      <c r="F22" s="89"/>
      <c r="G22" s="89"/>
      <c r="H22" s="89"/>
      <c r="I22" s="89"/>
      <c r="J22" s="89"/>
      <c r="K22" s="93"/>
      <c r="L22" s="91"/>
      <c r="M22" s="91"/>
      <c r="N22" s="97"/>
    </row>
    <row r="23" spans="1:14" ht="18" customHeight="1">
      <c r="A23" s="19" t="s">
        <v>48</v>
      </c>
      <c r="B23" s="52">
        <v>107</v>
      </c>
      <c r="C23" s="46">
        <f>B23</f>
        <v>107</v>
      </c>
      <c r="D23" s="26">
        <f aca="true" t="shared" si="9" ref="D23:D32">C23-$E$1</f>
        <v>0</v>
      </c>
      <c r="E23" s="33">
        <v>0.2</v>
      </c>
      <c r="F23" s="27">
        <f aca="true" t="shared" si="10" ref="F23:F32">B23*E23</f>
        <v>21.400000000000002</v>
      </c>
      <c r="G23" s="36">
        <v>2</v>
      </c>
      <c r="H23" s="46">
        <f>B23-F23-G23</f>
        <v>83.6</v>
      </c>
      <c r="I23" s="33">
        <v>0.85</v>
      </c>
      <c r="J23" s="46">
        <f aca="true" t="shared" si="11" ref="J23:J32">H23*I23</f>
        <v>71.05999999999999</v>
      </c>
      <c r="K23" s="30">
        <f>H23-J23-G23</f>
        <v>10.540000000000006</v>
      </c>
      <c r="L23" s="28">
        <f aca="true" t="shared" si="12" ref="L23:L32">G23+J23</f>
        <v>73.05999999999999</v>
      </c>
      <c r="M23" s="55">
        <f aca="true" t="shared" si="13" ref="M23:M32">F23+K23</f>
        <v>31.94000000000001</v>
      </c>
      <c r="N23" s="58">
        <f>M23</f>
        <v>31.94000000000001</v>
      </c>
    </row>
    <row r="24" spans="1:14" ht="18" customHeight="1">
      <c r="A24" s="22" t="s">
        <v>49</v>
      </c>
      <c r="B24" s="53">
        <v>27</v>
      </c>
      <c r="C24" s="12">
        <f aca="true" t="shared" si="14" ref="C24:C32">C23+B24</f>
        <v>134</v>
      </c>
      <c r="D24" s="15">
        <f t="shared" si="9"/>
        <v>27</v>
      </c>
      <c r="E24" s="34">
        <v>0.2</v>
      </c>
      <c r="F24" s="20">
        <f t="shared" si="10"/>
        <v>5.4</v>
      </c>
      <c r="G24" s="11">
        <v>0</v>
      </c>
      <c r="H24" s="47">
        <f aca="true" t="shared" si="15" ref="H24:H32">B24-F24</f>
        <v>21.6</v>
      </c>
      <c r="I24" s="34">
        <v>0.8</v>
      </c>
      <c r="J24" s="47">
        <f t="shared" si="11"/>
        <v>17.28</v>
      </c>
      <c r="K24" s="31">
        <f aca="true" t="shared" si="16" ref="K24:K32">H24-J24</f>
        <v>4.32</v>
      </c>
      <c r="L24" s="29">
        <f t="shared" si="12"/>
        <v>17.28</v>
      </c>
      <c r="M24" s="56">
        <f t="shared" si="13"/>
        <v>9.72</v>
      </c>
      <c r="N24" s="59">
        <f aca="true" t="shared" si="17" ref="N24:N32">N23+M24</f>
        <v>41.66000000000001</v>
      </c>
    </row>
    <row r="25" spans="1:14" ht="18" customHeight="1">
      <c r="A25" s="22" t="s">
        <v>50</v>
      </c>
      <c r="B25" s="53">
        <v>61</v>
      </c>
      <c r="C25" s="12">
        <f t="shared" si="14"/>
        <v>195</v>
      </c>
      <c r="D25" s="15">
        <f t="shared" si="9"/>
        <v>88</v>
      </c>
      <c r="E25" s="34">
        <v>0.25</v>
      </c>
      <c r="F25" s="20">
        <f t="shared" si="10"/>
        <v>15.25</v>
      </c>
      <c r="G25" s="11">
        <v>1</v>
      </c>
      <c r="H25" s="47">
        <f t="shared" si="15"/>
        <v>45.75</v>
      </c>
      <c r="I25" s="34">
        <v>0.75</v>
      </c>
      <c r="J25" s="47">
        <f t="shared" si="11"/>
        <v>34.3125</v>
      </c>
      <c r="K25" s="31">
        <f t="shared" si="16"/>
        <v>11.4375</v>
      </c>
      <c r="L25" s="29">
        <f t="shared" si="12"/>
        <v>35.3125</v>
      </c>
      <c r="M25" s="56">
        <f t="shared" si="13"/>
        <v>26.6875</v>
      </c>
      <c r="N25" s="59">
        <f t="shared" si="17"/>
        <v>68.34750000000001</v>
      </c>
    </row>
    <row r="26" spans="1:14" ht="18" customHeight="1">
      <c r="A26" s="22" t="s">
        <v>51</v>
      </c>
      <c r="B26" s="53">
        <v>45</v>
      </c>
      <c r="C26" s="12">
        <f t="shared" si="14"/>
        <v>240</v>
      </c>
      <c r="D26" s="15">
        <f t="shared" si="9"/>
        <v>133</v>
      </c>
      <c r="E26" s="34">
        <v>0.3</v>
      </c>
      <c r="F26" s="20">
        <f t="shared" si="10"/>
        <v>13.5</v>
      </c>
      <c r="G26" s="11">
        <v>0</v>
      </c>
      <c r="H26" s="47">
        <f t="shared" si="15"/>
        <v>31.5</v>
      </c>
      <c r="I26" s="34">
        <v>0.7</v>
      </c>
      <c r="J26" s="47">
        <f t="shared" si="11"/>
        <v>22.049999999999997</v>
      </c>
      <c r="K26" s="31">
        <f t="shared" si="16"/>
        <v>9.450000000000003</v>
      </c>
      <c r="L26" s="29">
        <f t="shared" si="12"/>
        <v>22.049999999999997</v>
      </c>
      <c r="M26" s="56">
        <f t="shared" si="13"/>
        <v>22.950000000000003</v>
      </c>
      <c r="N26" s="59">
        <f t="shared" si="17"/>
        <v>91.29750000000001</v>
      </c>
    </row>
    <row r="27" spans="1:14" ht="18" customHeight="1">
      <c r="A27" s="23" t="s">
        <v>52</v>
      </c>
      <c r="B27" s="54">
        <v>29</v>
      </c>
      <c r="C27" s="16">
        <f t="shared" si="14"/>
        <v>269</v>
      </c>
      <c r="D27" s="17">
        <f t="shared" si="9"/>
        <v>162</v>
      </c>
      <c r="E27" s="35">
        <v>0.3</v>
      </c>
      <c r="F27" s="21">
        <f t="shared" si="10"/>
        <v>8.7</v>
      </c>
      <c r="G27" s="37">
        <v>0</v>
      </c>
      <c r="H27" s="48">
        <f t="shared" si="15"/>
        <v>20.3</v>
      </c>
      <c r="I27" s="35">
        <v>0.65</v>
      </c>
      <c r="J27" s="48">
        <f t="shared" si="11"/>
        <v>13.195</v>
      </c>
      <c r="K27" s="32">
        <f t="shared" si="16"/>
        <v>7.105</v>
      </c>
      <c r="L27" s="5">
        <f t="shared" si="12"/>
        <v>13.195</v>
      </c>
      <c r="M27" s="9">
        <f t="shared" si="13"/>
        <v>15.805</v>
      </c>
      <c r="N27" s="60">
        <f t="shared" si="17"/>
        <v>107.10250000000002</v>
      </c>
    </row>
    <row r="28" spans="1:14" ht="18" customHeight="1">
      <c r="A28" s="22" t="s">
        <v>53</v>
      </c>
      <c r="B28" s="53">
        <v>0</v>
      </c>
      <c r="C28" s="12">
        <f t="shared" si="14"/>
        <v>269</v>
      </c>
      <c r="D28" s="15">
        <f t="shared" si="9"/>
        <v>162</v>
      </c>
      <c r="E28" s="34">
        <v>0</v>
      </c>
      <c r="F28" s="20">
        <f t="shared" si="10"/>
        <v>0</v>
      </c>
      <c r="G28" s="11">
        <v>0</v>
      </c>
      <c r="H28" s="47">
        <f t="shared" si="15"/>
        <v>0</v>
      </c>
      <c r="I28" s="34">
        <v>0</v>
      </c>
      <c r="J28" s="47">
        <f t="shared" si="11"/>
        <v>0</v>
      </c>
      <c r="K28" s="31">
        <f t="shared" si="16"/>
        <v>0</v>
      </c>
      <c r="L28" s="29">
        <f t="shared" si="12"/>
        <v>0</v>
      </c>
      <c r="M28" s="55">
        <f t="shared" si="13"/>
        <v>0</v>
      </c>
      <c r="N28" s="58">
        <f t="shared" si="17"/>
        <v>107.10250000000002</v>
      </c>
    </row>
    <row r="29" spans="1:14" ht="18" customHeight="1">
      <c r="A29" s="22" t="s">
        <v>54</v>
      </c>
      <c r="B29" s="53">
        <v>0</v>
      </c>
      <c r="C29" s="12">
        <f t="shared" si="14"/>
        <v>269</v>
      </c>
      <c r="D29" s="15">
        <f t="shared" si="9"/>
        <v>162</v>
      </c>
      <c r="E29" s="34">
        <v>0</v>
      </c>
      <c r="F29" s="20">
        <f t="shared" si="10"/>
        <v>0</v>
      </c>
      <c r="G29" s="11">
        <v>0</v>
      </c>
      <c r="H29" s="47">
        <f t="shared" si="15"/>
        <v>0</v>
      </c>
      <c r="I29" s="34">
        <v>0</v>
      </c>
      <c r="J29" s="47">
        <f t="shared" si="11"/>
        <v>0</v>
      </c>
      <c r="K29" s="31">
        <f t="shared" si="16"/>
        <v>0</v>
      </c>
      <c r="L29" s="29">
        <f t="shared" si="12"/>
        <v>0</v>
      </c>
      <c r="M29" s="56">
        <f t="shared" si="13"/>
        <v>0</v>
      </c>
      <c r="N29" s="59">
        <f t="shared" si="17"/>
        <v>107.10250000000002</v>
      </c>
    </row>
    <row r="30" spans="1:14" ht="18" customHeight="1">
      <c r="A30" s="22" t="s">
        <v>55</v>
      </c>
      <c r="B30" s="53">
        <v>0</v>
      </c>
      <c r="C30" s="12">
        <f t="shared" si="14"/>
        <v>269</v>
      </c>
      <c r="D30" s="15">
        <f t="shared" si="9"/>
        <v>162</v>
      </c>
      <c r="E30" s="34">
        <v>0</v>
      </c>
      <c r="F30" s="20">
        <f t="shared" si="10"/>
        <v>0</v>
      </c>
      <c r="G30" s="11">
        <v>0</v>
      </c>
      <c r="H30" s="47">
        <f t="shared" si="15"/>
        <v>0</v>
      </c>
      <c r="I30" s="34">
        <v>0</v>
      </c>
      <c r="J30" s="47">
        <f t="shared" si="11"/>
        <v>0</v>
      </c>
      <c r="K30" s="31">
        <f t="shared" si="16"/>
        <v>0</v>
      </c>
      <c r="L30" s="29">
        <f t="shared" si="12"/>
        <v>0</v>
      </c>
      <c r="M30" s="56">
        <f t="shared" si="13"/>
        <v>0</v>
      </c>
      <c r="N30" s="59">
        <f t="shared" si="17"/>
        <v>107.10250000000002</v>
      </c>
    </row>
    <row r="31" spans="1:14" ht="18" customHeight="1">
      <c r="A31" s="22" t="s">
        <v>56</v>
      </c>
      <c r="B31" s="53">
        <v>0</v>
      </c>
      <c r="C31" s="12">
        <f t="shared" si="14"/>
        <v>269</v>
      </c>
      <c r="D31" s="15">
        <f t="shared" si="9"/>
        <v>162</v>
      </c>
      <c r="E31" s="34">
        <v>0</v>
      </c>
      <c r="F31" s="20">
        <f t="shared" si="10"/>
        <v>0</v>
      </c>
      <c r="G31" s="11">
        <v>0</v>
      </c>
      <c r="H31" s="47">
        <f t="shared" si="15"/>
        <v>0</v>
      </c>
      <c r="I31" s="34">
        <v>0</v>
      </c>
      <c r="J31" s="47">
        <f t="shared" si="11"/>
        <v>0</v>
      </c>
      <c r="K31" s="31">
        <f t="shared" si="16"/>
        <v>0</v>
      </c>
      <c r="L31" s="29">
        <f t="shared" si="12"/>
        <v>0</v>
      </c>
      <c r="M31" s="56">
        <f t="shared" si="13"/>
        <v>0</v>
      </c>
      <c r="N31" s="59">
        <f t="shared" si="17"/>
        <v>107.10250000000002</v>
      </c>
    </row>
    <row r="32" spans="1:14" ht="18" customHeight="1">
      <c r="A32" s="23" t="s">
        <v>57</v>
      </c>
      <c r="B32" s="54">
        <v>0</v>
      </c>
      <c r="C32" s="16">
        <f t="shared" si="14"/>
        <v>269</v>
      </c>
      <c r="D32" s="17">
        <f t="shared" si="9"/>
        <v>162</v>
      </c>
      <c r="E32" s="35">
        <v>0</v>
      </c>
      <c r="F32" s="21">
        <f t="shared" si="10"/>
        <v>0</v>
      </c>
      <c r="G32" s="37">
        <v>0</v>
      </c>
      <c r="H32" s="48">
        <f t="shared" si="15"/>
        <v>0</v>
      </c>
      <c r="I32" s="35">
        <v>0</v>
      </c>
      <c r="J32" s="48">
        <f t="shared" si="11"/>
        <v>0</v>
      </c>
      <c r="K32" s="32">
        <f t="shared" si="16"/>
        <v>0</v>
      </c>
      <c r="L32" s="5">
        <f t="shared" si="12"/>
        <v>0</v>
      </c>
      <c r="M32" s="9">
        <f t="shared" si="13"/>
        <v>0</v>
      </c>
      <c r="N32" s="60">
        <f t="shared" si="17"/>
        <v>107.10250000000002</v>
      </c>
    </row>
    <row r="33" spans="1:12" ht="18" customHeight="1">
      <c r="A33" t="s">
        <v>40</v>
      </c>
      <c r="B33" s="2"/>
      <c r="C33" s="2"/>
      <c r="D33" s="2"/>
      <c r="E33" s="98" t="s">
        <v>66</v>
      </c>
      <c r="F33" s="95" t="s">
        <v>65</v>
      </c>
      <c r="G33" s="95" t="s">
        <v>64</v>
      </c>
      <c r="H33" s="49" t="s">
        <v>1</v>
      </c>
      <c r="I33" s="101" t="s">
        <v>63</v>
      </c>
      <c r="J33" s="103" t="s">
        <v>62</v>
      </c>
      <c r="K33" s="105" t="s">
        <v>61</v>
      </c>
      <c r="L33" s="107" t="s">
        <v>60</v>
      </c>
    </row>
    <row r="34" spans="1:12" ht="18" customHeight="1">
      <c r="A34" t="s">
        <v>41</v>
      </c>
      <c r="B34" s="2"/>
      <c r="C34" s="2"/>
      <c r="D34" s="2"/>
      <c r="E34" s="99"/>
      <c r="F34" s="100"/>
      <c r="G34" s="100"/>
      <c r="H34" s="49"/>
      <c r="I34" s="102"/>
      <c r="J34" s="104"/>
      <c r="K34" s="106"/>
      <c r="L34" s="108"/>
    </row>
    <row r="35" spans="2:12" ht="18" customHeight="1">
      <c r="B35" s="2"/>
      <c r="C35" s="2"/>
      <c r="D35" s="2"/>
      <c r="E35" s="39">
        <f>F35/SUM(B23:B32)</f>
        <v>0.23884758364312267</v>
      </c>
      <c r="F35" s="9">
        <f>SUM(F23:F32)</f>
        <v>64.25</v>
      </c>
      <c r="G35" s="9">
        <f>SUM(G23:G32)</f>
        <v>3</v>
      </c>
      <c r="H35" s="50">
        <f>SUM(H23:H32)</f>
        <v>202.75</v>
      </c>
      <c r="I35" s="39">
        <f>J35/H35</f>
        <v>0.7787792848335388</v>
      </c>
      <c r="J35" s="18">
        <f>SUM(J23:J32)</f>
        <v>157.89749999999998</v>
      </c>
      <c r="K35" s="9">
        <f>SUM(K23:K32)</f>
        <v>42.852500000000006</v>
      </c>
      <c r="L35" s="5">
        <f>SUM(L23:L32)</f>
        <v>160.89749999999998</v>
      </c>
    </row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</sheetData>
  <sheetProtection/>
  <mergeCells count="42">
    <mergeCell ref="E5:E6"/>
    <mergeCell ref="F5:F6"/>
    <mergeCell ref="H5:H6"/>
    <mergeCell ref="L5:L6"/>
    <mergeCell ref="I5:I6"/>
    <mergeCell ref="J5:J6"/>
    <mergeCell ref="K5:K6"/>
    <mergeCell ref="C5:C6"/>
    <mergeCell ref="D5:D6"/>
    <mergeCell ref="A5:A6"/>
    <mergeCell ref="B5:B6"/>
    <mergeCell ref="N5:N6"/>
    <mergeCell ref="M5:M6"/>
    <mergeCell ref="E17:E18"/>
    <mergeCell ref="F17:F18"/>
    <mergeCell ref="G17:G18"/>
    <mergeCell ref="I17:I18"/>
    <mergeCell ref="J17:J18"/>
    <mergeCell ref="K17:K18"/>
    <mergeCell ref="L17:L18"/>
    <mergeCell ref="G5:G6"/>
    <mergeCell ref="A21:A22"/>
    <mergeCell ref="B21:B22"/>
    <mergeCell ref="C21:C22"/>
    <mergeCell ref="D21:D22"/>
    <mergeCell ref="J21:J22"/>
    <mergeCell ref="K21:K22"/>
    <mergeCell ref="L21:L22"/>
    <mergeCell ref="E21:E22"/>
    <mergeCell ref="F21:F22"/>
    <mergeCell ref="G21:G22"/>
    <mergeCell ref="H21:H22"/>
    <mergeCell ref="M21:M22"/>
    <mergeCell ref="N21:N22"/>
    <mergeCell ref="E33:E34"/>
    <mergeCell ref="F33:F34"/>
    <mergeCell ref="G33:G34"/>
    <mergeCell ref="I33:I34"/>
    <mergeCell ref="J33:J34"/>
    <mergeCell ref="K33:K34"/>
    <mergeCell ref="L33:L34"/>
    <mergeCell ref="I21:I22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48"/>
  <sheetViews>
    <sheetView tabSelected="1" workbookViewId="0" topLeftCell="W1">
      <selection activeCell="AN32" sqref="AN32"/>
    </sheetView>
  </sheetViews>
  <sheetFormatPr defaultColWidth="9.00390625" defaultRowHeight="16.5"/>
  <cols>
    <col min="1" max="1" width="10.125" style="70" customWidth="1"/>
    <col min="2" max="4" width="6.625" style="68" customWidth="1"/>
    <col min="5" max="16" width="6.625" style="0" customWidth="1"/>
    <col min="17" max="18" width="8.125" style="69" customWidth="1"/>
    <col min="19" max="19" width="7.875" style="61" customWidth="1"/>
    <col min="20" max="20" width="9.125" style="68" customWidth="1"/>
    <col min="21" max="23" width="7.875" style="68" customWidth="1"/>
    <col min="24" max="28" width="7.125" style="61" customWidth="1"/>
    <col min="29" max="29" width="2.75390625" style="0" customWidth="1"/>
    <col min="30" max="32" width="7.625" style="68" customWidth="1"/>
    <col min="33" max="38" width="9.125" style="68" customWidth="1"/>
    <col min="39" max="39" width="9.125" style="0" customWidth="1"/>
  </cols>
  <sheetData>
    <row r="1" spans="1:34" ht="18" customHeight="1">
      <c r="A1" t="s">
        <v>110</v>
      </c>
      <c r="B1"/>
      <c r="C1" s="68">
        <v>500</v>
      </c>
      <c r="G1" s="2"/>
      <c r="T1" s="69"/>
      <c r="U1" s="69"/>
      <c r="V1" s="69"/>
      <c r="W1" s="69"/>
      <c r="AC1" s="68"/>
      <c r="AG1" s="69"/>
      <c r="AH1" s="69"/>
    </row>
    <row r="2" spans="1:34" ht="18" customHeight="1">
      <c r="A2" s="67" t="s">
        <v>111</v>
      </c>
      <c r="T2" s="69"/>
      <c r="U2" s="69"/>
      <c r="V2" s="69"/>
      <c r="W2" s="69"/>
      <c r="AC2" s="68"/>
      <c r="AG2" s="69"/>
      <c r="AH2" s="69"/>
    </row>
    <row r="3" spans="1:38" s="4" customFormat="1" ht="18" customHeight="1">
      <c r="A3" s="71"/>
      <c r="B3" s="72" t="s">
        <v>112</v>
      </c>
      <c r="C3" s="72" t="s">
        <v>113</v>
      </c>
      <c r="D3" s="72" t="s">
        <v>114</v>
      </c>
      <c r="E3" s="4" t="s">
        <v>115</v>
      </c>
      <c r="F3" s="4" t="s">
        <v>116</v>
      </c>
      <c r="G3" s="4" t="s">
        <v>117</v>
      </c>
      <c r="H3" s="4" t="s">
        <v>118</v>
      </c>
      <c r="I3" s="4" t="s">
        <v>119</v>
      </c>
      <c r="J3" s="4" t="s">
        <v>120</v>
      </c>
      <c r="K3" s="4" t="s">
        <v>121</v>
      </c>
      <c r="L3" s="4" t="s">
        <v>122</v>
      </c>
      <c r="M3" s="4" t="s">
        <v>123</v>
      </c>
      <c r="N3" s="4" t="s">
        <v>124</v>
      </c>
      <c r="O3" s="4" t="s">
        <v>125</v>
      </c>
      <c r="P3" s="4" t="s">
        <v>121</v>
      </c>
      <c r="Q3" s="117" t="s">
        <v>126</v>
      </c>
      <c r="R3" s="119" t="s">
        <v>127</v>
      </c>
      <c r="S3" s="109" t="s">
        <v>128</v>
      </c>
      <c r="T3" s="112" t="s">
        <v>129</v>
      </c>
      <c r="U3" s="116" t="s">
        <v>130</v>
      </c>
      <c r="V3" s="116" t="s">
        <v>131</v>
      </c>
      <c r="W3" s="116" t="s">
        <v>132</v>
      </c>
      <c r="X3" s="109" t="s">
        <v>133</v>
      </c>
      <c r="Y3" s="109" t="s">
        <v>151</v>
      </c>
      <c r="Z3" s="109" t="s">
        <v>153</v>
      </c>
      <c r="AA3" s="109" t="s">
        <v>73</v>
      </c>
      <c r="AB3" s="109" t="s">
        <v>108</v>
      </c>
      <c r="AD3" s="72"/>
      <c r="AE3" s="72"/>
      <c r="AF3" s="72"/>
      <c r="AG3" s="112" t="s">
        <v>129</v>
      </c>
      <c r="AH3" s="116" t="s">
        <v>130</v>
      </c>
      <c r="AI3" s="122" t="s">
        <v>134</v>
      </c>
      <c r="AJ3" s="120" t="s">
        <v>135</v>
      </c>
      <c r="AK3" s="111" t="s">
        <v>136</v>
      </c>
      <c r="AL3" s="121" t="s">
        <v>137</v>
      </c>
    </row>
    <row r="4" spans="1:38" ht="18" customHeight="1">
      <c r="A4" s="73" t="s">
        <v>138</v>
      </c>
      <c r="B4" s="68">
        <v>107</v>
      </c>
      <c r="C4" s="68">
        <v>61</v>
      </c>
      <c r="D4" s="68">
        <v>15</v>
      </c>
      <c r="E4">
        <v>27</v>
      </c>
      <c r="F4">
        <v>31</v>
      </c>
      <c r="G4">
        <v>27</v>
      </c>
      <c r="H4">
        <v>12</v>
      </c>
      <c r="I4">
        <v>11</v>
      </c>
      <c r="J4">
        <v>9</v>
      </c>
      <c r="K4" s="65" t="s">
        <v>139</v>
      </c>
      <c r="L4" s="65">
        <v>161</v>
      </c>
      <c r="M4" s="65">
        <v>178</v>
      </c>
      <c r="N4" s="65">
        <v>46</v>
      </c>
      <c r="O4" s="65">
        <v>34</v>
      </c>
      <c r="P4" s="65" t="s">
        <v>140</v>
      </c>
      <c r="Q4" s="117"/>
      <c r="R4" s="117"/>
      <c r="S4" s="109"/>
      <c r="T4" s="118">
        <f>Q47-C1*2</f>
        <v>243.40443262411327</v>
      </c>
      <c r="U4" s="116"/>
      <c r="V4" s="116"/>
      <c r="W4" s="116"/>
      <c r="X4" s="109"/>
      <c r="Y4" s="109"/>
      <c r="Z4" s="109"/>
      <c r="AA4" s="109"/>
      <c r="AB4" s="109"/>
      <c r="AC4" s="4"/>
      <c r="AD4" s="72"/>
      <c r="AE4" s="72"/>
      <c r="AF4" s="72"/>
      <c r="AG4" s="118">
        <f>B47/Q47*(Q47-2*C1)</f>
        <v>82.6092201960386</v>
      </c>
      <c r="AH4" s="116"/>
      <c r="AI4" s="50">
        <v>30</v>
      </c>
      <c r="AJ4" s="111"/>
      <c r="AK4" s="111"/>
      <c r="AL4" s="121"/>
    </row>
    <row r="5" spans="1:38" ht="18" customHeight="1">
      <c r="A5" s="62" t="s">
        <v>141</v>
      </c>
      <c r="D5" s="70">
        <v>0.35</v>
      </c>
      <c r="E5">
        <v>0.4</v>
      </c>
      <c r="F5">
        <v>0.2</v>
      </c>
      <c r="G5">
        <v>0.4</v>
      </c>
      <c r="H5">
        <v>0.37</v>
      </c>
      <c r="I5">
        <v>0.3</v>
      </c>
      <c r="L5">
        <v>0.3</v>
      </c>
      <c r="M5">
        <v>0.37</v>
      </c>
      <c r="N5">
        <v>0.43</v>
      </c>
      <c r="O5">
        <v>0.38</v>
      </c>
      <c r="Q5" s="117"/>
      <c r="R5" s="117"/>
      <c r="S5" s="109"/>
      <c r="T5" s="120" t="s">
        <v>142</v>
      </c>
      <c r="U5" s="116"/>
      <c r="V5" s="116"/>
      <c r="W5" s="116"/>
      <c r="X5" s="109"/>
      <c r="Y5" s="109"/>
      <c r="Z5" s="126" t="s">
        <v>152</v>
      </c>
      <c r="AA5" s="109"/>
      <c r="AB5" s="109"/>
      <c r="AC5" s="4"/>
      <c r="AD5" s="123" t="s">
        <v>143</v>
      </c>
      <c r="AE5" s="111" t="s">
        <v>144</v>
      </c>
      <c r="AF5" s="111" t="s">
        <v>145</v>
      </c>
      <c r="AG5" s="120" t="s">
        <v>142</v>
      </c>
      <c r="AH5" s="116"/>
      <c r="AI5" s="120" t="s">
        <v>146</v>
      </c>
      <c r="AJ5" s="111"/>
      <c r="AK5" s="111"/>
      <c r="AL5" s="121"/>
    </row>
    <row r="6" spans="1:38" ht="18" customHeight="1">
      <c r="A6" s="67" t="s">
        <v>147</v>
      </c>
      <c r="D6" s="70">
        <v>0.55</v>
      </c>
      <c r="E6">
        <v>0.8</v>
      </c>
      <c r="F6">
        <v>0.27</v>
      </c>
      <c r="G6">
        <v>0.8</v>
      </c>
      <c r="H6">
        <v>0.47</v>
      </c>
      <c r="I6">
        <v>0.9</v>
      </c>
      <c r="J6">
        <v>0.45</v>
      </c>
      <c r="L6" s="61">
        <v>0.35</v>
      </c>
      <c r="M6" s="61">
        <v>0.45</v>
      </c>
      <c r="N6" s="61"/>
      <c r="O6" s="61">
        <v>0.5</v>
      </c>
      <c r="P6" s="61"/>
      <c r="Q6" s="117"/>
      <c r="R6" s="117"/>
      <c r="S6" s="109"/>
      <c r="T6" s="111"/>
      <c r="U6" s="116"/>
      <c r="V6" s="116"/>
      <c r="W6" s="116"/>
      <c r="X6" s="109"/>
      <c r="Y6" s="109"/>
      <c r="Z6" s="126">
        <f>C1/Y47</f>
        <v>0.9535015035811576</v>
      </c>
      <c r="AA6" s="109"/>
      <c r="AB6" s="109"/>
      <c r="AC6" s="4"/>
      <c r="AD6" s="111"/>
      <c r="AE6" s="111"/>
      <c r="AF6" s="111"/>
      <c r="AG6" s="111"/>
      <c r="AH6" s="116"/>
      <c r="AI6" s="111"/>
      <c r="AJ6" s="111"/>
      <c r="AK6" s="111"/>
      <c r="AL6" s="121"/>
    </row>
    <row r="7" spans="1:38" ht="13.5" customHeight="1">
      <c r="A7" s="70">
        <v>0.01</v>
      </c>
      <c r="B7" s="74">
        <f aca="true" t="shared" si="0" ref="B7:B15">107/9</f>
        <v>11.88888888888889</v>
      </c>
      <c r="C7" s="74">
        <f aca="true" t="shared" si="1" ref="C7:C26">61/20</f>
        <v>3.05</v>
      </c>
      <c r="D7" s="75">
        <f aca="true" t="shared" si="2" ref="D7:D41">(15/35)</f>
        <v>0.42857142857142855</v>
      </c>
      <c r="E7" s="75">
        <f aca="true" t="shared" si="3" ref="E7:E46">27/40</f>
        <v>0.675</v>
      </c>
      <c r="F7" s="75">
        <f aca="true" t="shared" si="4" ref="F7:F33">31/27</f>
        <v>1.1481481481481481</v>
      </c>
      <c r="G7" s="75">
        <f aca="true" t="shared" si="5" ref="G7:G46">27*0.7/40</f>
        <v>0.4725</v>
      </c>
      <c r="H7" s="63">
        <f aca="true" t="shared" si="6" ref="H7:H46">12/47</f>
        <v>0.2553191489361702</v>
      </c>
      <c r="I7" s="63">
        <f aca="true" t="shared" si="7" ref="I7:I36">11*0.7/30</f>
        <v>0.25666666666666665</v>
      </c>
      <c r="J7" s="63">
        <f aca="true" t="shared" si="8" ref="J7:J46">9/45</f>
        <v>0.2</v>
      </c>
      <c r="K7" s="63">
        <f aca="true" t="shared" si="9" ref="K7:K46">30/40</f>
        <v>0.75</v>
      </c>
      <c r="L7" s="63">
        <f aca="true" t="shared" si="10" ref="L7:L36">161*0.7/30</f>
        <v>3.7566666666666664</v>
      </c>
      <c r="M7" s="63">
        <f aca="true" t="shared" si="11" ref="M7:M43">178*0.7/37</f>
        <v>3.3675675675675674</v>
      </c>
      <c r="N7" s="63">
        <f aca="true" t="shared" si="12" ref="N7:N46">46/40</f>
        <v>1.15</v>
      </c>
      <c r="O7" s="63">
        <f aca="true" t="shared" si="13" ref="O7:O44">34/40</f>
        <v>0.85</v>
      </c>
      <c r="P7" s="63">
        <v>1</v>
      </c>
      <c r="Q7" s="69">
        <f aca="true" t="shared" si="14" ref="Q7:Q47">SUM(B7:P7)</f>
        <v>29.24932851544554</v>
      </c>
      <c r="R7" s="69">
        <f>Q7</f>
        <v>29.24932851544554</v>
      </c>
      <c r="S7" s="76">
        <f aca="true" t="shared" si="15" ref="S7:S45">S8-1/40</f>
        <v>0.004999999999999373</v>
      </c>
      <c r="T7" s="68">
        <f aca="true" t="shared" si="16" ref="T7:T46">Q7*S7*228/1228</f>
        <v>0.027153285429644736</v>
      </c>
      <c r="U7" s="68">
        <f aca="true" t="shared" si="17" ref="U7:U46">T7*$T$4/$T$47</f>
        <v>0.055245846800593836</v>
      </c>
      <c r="V7" s="68">
        <f aca="true" t="shared" si="18" ref="V7:V46">Q7-U7</f>
        <v>29.194082668644945</v>
      </c>
      <c r="W7" s="68">
        <f>V7</f>
        <v>29.194082668644945</v>
      </c>
      <c r="X7" s="76">
        <f>1-S7</f>
        <v>0.9950000000000007</v>
      </c>
      <c r="Y7" s="68">
        <f aca="true" t="shared" si="19" ref="Y7:Y46">V7*X7</f>
        <v>29.04811225530174</v>
      </c>
      <c r="Z7" s="76">
        <v>1</v>
      </c>
      <c r="AA7" s="68">
        <f>V7*Z7</f>
        <v>29.194082668644945</v>
      </c>
      <c r="AB7" s="68">
        <f>AA7</f>
        <v>29.194082668644945</v>
      </c>
      <c r="AC7" s="66"/>
      <c r="AD7" s="79">
        <f aca="true" t="shared" si="20" ref="AD7:AD15">107/9</f>
        <v>11.88888888888889</v>
      </c>
      <c r="AE7" s="79">
        <f>AD7</f>
        <v>11.88888888888889</v>
      </c>
      <c r="AF7" s="79"/>
      <c r="AG7" s="68">
        <f>AD7*S7*228/1228</f>
        <v>0.0110369163952212</v>
      </c>
      <c r="AH7" s="68">
        <f aca="true" t="shared" si="21" ref="AH7:AH46">AG7*$AG$4/$AG$47</f>
        <v>0.027938777347831963</v>
      </c>
      <c r="AJ7" s="68">
        <f>AD7*(1-Z7)</f>
        <v>0</v>
      </c>
      <c r="AK7" s="68">
        <f aca="true" t="shared" si="22" ref="AK7:AK46">AH7+AJ7+AI7</f>
        <v>0.027938777347831963</v>
      </c>
      <c r="AL7" s="68">
        <f>AK7</f>
        <v>0.027938777347831963</v>
      </c>
    </row>
    <row r="8" spans="1:38" ht="13.5" customHeight="1">
      <c r="A8" s="70">
        <f aca="true" t="shared" si="23" ref="A8:A46">A7+0.01</f>
        <v>0.02</v>
      </c>
      <c r="B8" s="74">
        <f t="shared" si="0"/>
        <v>11.88888888888889</v>
      </c>
      <c r="C8" s="74">
        <f t="shared" si="1"/>
        <v>3.05</v>
      </c>
      <c r="D8" s="75">
        <f t="shared" si="2"/>
        <v>0.42857142857142855</v>
      </c>
      <c r="E8" s="75">
        <f t="shared" si="3"/>
        <v>0.675</v>
      </c>
      <c r="F8" s="75">
        <f t="shared" si="4"/>
        <v>1.1481481481481481</v>
      </c>
      <c r="G8" s="75">
        <f t="shared" si="5"/>
        <v>0.4725</v>
      </c>
      <c r="H8" s="63">
        <f t="shared" si="6"/>
        <v>0.2553191489361702</v>
      </c>
      <c r="I8" s="63">
        <f t="shared" si="7"/>
        <v>0.25666666666666665</v>
      </c>
      <c r="J8" s="63">
        <f t="shared" si="8"/>
        <v>0.2</v>
      </c>
      <c r="K8" s="63">
        <f t="shared" si="9"/>
        <v>0.75</v>
      </c>
      <c r="L8" s="63">
        <f t="shared" si="10"/>
        <v>3.7566666666666664</v>
      </c>
      <c r="M8" s="63">
        <f t="shared" si="11"/>
        <v>3.3675675675675674</v>
      </c>
      <c r="N8" s="63">
        <f t="shared" si="12"/>
        <v>1.15</v>
      </c>
      <c r="O8" s="63">
        <f t="shared" si="13"/>
        <v>0.85</v>
      </c>
      <c r="P8" s="63">
        <v>1</v>
      </c>
      <c r="Q8" s="69">
        <f t="shared" si="14"/>
        <v>29.24932851544554</v>
      </c>
      <c r="R8" s="69">
        <f aca="true" t="shared" si="24" ref="R8:R46">R7+Q8</f>
        <v>58.49865703089108</v>
      </c>
      <c r="S8" s="76">
        <f t="shared" si="15"/>
        <v>0.029999999999999374</v>
      </c>
      <c r="T8" s="68">
        <f t="shared" si="16"/>
        <v>0.16291971257788546</v>
      </c>
      <c r="U8" s="68">
        <f t="shared" si="17"/>
        <v>0.33147508080359767</v>
      </c>
      <c r="V8" s="68">
        <f t="shared" si="18"/>
        <v>28.917853434641945</v>
      </c>
      <c r="W8" s="68">
        <f aca="true" t="shared" si="25" ref="W8:W46">W7+V8</f>
        <v>58.111936103286894</v>
      </c>
      <c r="X8" s="76">
        <f>X7-1/40</f>
        <v>0.9700000000000006</v>
      </c>
      <c r="Y8" s="68">
        <f t="shared" si="19"/>
        <v>28.050317831602705</v>
      </c>
      <c r="Z8" s="76">
        <f aca="true" t="shared" si="26" ref="Z8:Z46">X8*$Z$6</f>
        <v>0.9248964584737235</v>
      </c>
      <c r="AA8" s="68">
        <f aca="true" t="shared" si="27" ref="AA8:AA46">V8*Z8</f>
        <v>26.746020228362536</v>
      </c>
      <c r="AB8" s="68">
        <f>AB7+AA8</f>
        <v>55.94010289700748</v>
      </c>
      <c r="AC8" s="66"/>
      <c r="AD8" s="79">
        <f t="shared" si="20"/>
        <v>11.88888888888889</v>
      </c>
      <c r="AE8" s="79">
        <f aca="true" t="shared" si="28" ref="AE8:AE46">AE7+AD8</f>
        <v>23.77777777777778</v>
      </c>
      <c r="AF8" s="79"/>
      <c r="AG8" s="68">
        <f>AD8*S8*228/1228</f>
        <v>0.06622149837133412</v>
      </c>
      <c r="AH8" s="68">
        <f t="shared" si="21"/>
        <v>0.16763266408700928</v>
      </c>
      <c r="AJ8" s="68">
        <f>AD8*(1-Z8)</f>
        <v>0.8928976603679541</v>
      </c>
      <c r="AK8" s="68">
        <f t="shared" si="22"/>
        <v>1.0605303244549633</v>
      </c>
      <c r="AL8" s="68">
        <f aca="true" t="shared" si="29" ref="AL8:AL46">AL7+AK8</f>
        <v>1.0884691018027952</v>
      </c>
    </row>
    <row r="9" spans="1:38" ht="13.5" customHeight="1">
      <c r="A9" s="70">
        <f t="shared" si="23"/>
        <v>0.03</v>
      </c>
      <c r="B9" s="74">
        <f t="shared" si="0"/>
        <v>11.88888888888889</v>
      </c>
      <c r="C9" s="74">
        <f t="shared" si="1"/>
        <v>3.05</v>
      </c>
      <c r="D9" s="75">
        <f t="shared" si="2"/>
        <v>0.42857142857142855</v>
      </c>
      <c r="E9" s="75">
        <f t="shared" si="3"/>
        <v>0.675</v>
      </c>
      <c r="F9" s="75">
        <f t="shared" si="4"/>
        <v>1.1481481481481481</v>
      </c>
      <c r="G9" s="75">
        <f t="shared" si="5"/>
        <v>0.4725</v>
      </c>
      <c r="H9" s="63">
        <f t="shared" si="6"/>
        <v>0.2553191489361702</v>
      </c>
      <c r="I9" s="63">
        <f t="shared" si="7"/>
        <v>0.25666666666666665</v>
      </c>
      <c r="J9" s="63">
        <f t="shared" si="8"/>
        <v>0.2</v>
      </c>
      <c r="K9" s="63">
        <f t="shared" si="9"/>
        <v>0.75</v>
      </c>
      <c r="L9" s="63">
        <f t="shared" si="10"/>
        <v>3.7566666666666664</v>
      </c>
      <c r="M9" s="63">
        <f t="shared" si="11"/>
        <v>3.3675675675675674</v>
      </c>
      <c r="N9" s="63">
        <f t="shared" si="12"/>
        <v>1.15</v>
      </c>
      <c r="O9" s="63">
        <f t="shared" si="13"/>
        <v>0.85</v>
      </c>
      <c r="P9" s="63">
        <v>1</v>
      </c>
      <c r="Q9" s="69">
        <f t="shared" si="14"/>
        <v>29.24932851544554</v>
      </c>
      <c r="R9" s="69">
        <f t="shared" si="24"/>
        <v>87.74798554633662</v>
      </c>
      <c r="S9" s="76">
        <f t="shared" si="15"/>
        <v>0.054999999999999376</v>
      </c>
      <c r="T9" s="68">
        <f t="shared" si="16"/>
        <v>0.2986861397261262</v>
      </c>
      <c r="U9" s="68">
        <f t="shared" si="17"/>
        <v>0.6077043148066016</v>
      </c>
      <c r="V9" s="68">
        <f t="shared" si="18"/>
        <v>28.64162420063894</v>
      </c>
      <c r="W9" s="68">
        <f t="shared" si="25"/>
        <v>86.75356030392584</v>
      </c>
      <c r="X9" s="76">
        <f aca="true" t="shared" si="30" ref="X9:X46">X8-1/40</f>
        <v>0.9450000000000006</v>
      </c>
      <c r="Y9" s="68">
        <f t="shared" si="19"/>
        <v>27.066334869603818</v>
      </c>
      <c r="Z9" s="76">
        <f t="shared" si="26"/>
        <v>0.9010589208841945</v>
      </c>
      <c r="AA9" s="68">
        <f t="shared" si="27"/>
        <v>25.807790994598353</v>
      </c>
      <c r="AB9" s="68">
        <f aca="true" t="shared" si="31" ref="AB9:AB46">AB8+AA9</f>
        <v>81.74789389160583</v>
      </c>
      <c r="AC9" s="66"/>
      <c r="AD9" s="79">
        <f t="shared" si="20"/>
        <v>11.88888888888889</v>
      </c>
      <c r="AE9" s="79">
        <f t="shared" si="28"/>
        <v>35.66666666666667</v>
      </c>
      <c r="AF9" s="79"/>
      <c r="AG9" s="68">
        <f>AD9*S9*228/1228</f>
        <v>0.12140608034744707</v>
      </c>
      <c r="AH9" s="68">
        <f t="shared" si="21"/>
        <v>0.3073265508261867</v>
      </c>
      <c r="AJ9" s="68">
        <f>AD9*(1-Z9)</f>
        <v>1.1762994961545767</v>
      </c>
      <c r="AK9" s="68">
        <f t="shared" si="22"/>
        <v>1.4836260469807634</v>
      </c>
      <c r="AL9" s="68">
        <f t="shared" si="29"/>
        <v>2.572095148783559</v>
      </c>
    </row>
    <row r="10" spans="1:38" ht="13.5" customHeight="1">
      <c r="A10" s="70">
        <f t="shared" si="23"/>
        <v>0.04</v>
      </c>
      <c r="B10" s="74">
        <f t="shared" si="0"/>
        <v>11.88888888888889</v>
      </c>
      <c r="C10" s="74">
        <f t="shared" si="1"/>
        <v>3.05</v>
      </c>
      <c r="D10" s="75">
        <f t="shared" si="2"/>
        <v>0.42857142857142855</v>
      </c>
      <c r="E10" s="75">
        <f t="shared" si="3"/>
        <v>0.675</v>
      </c>
      <c r="F10" s="75">
        <f t="shared" si="4"/>
        <v>1.1481481481481481</v>
      </c>
      <c r="G10" s="75">
        <f t="shared" si="5"/>
        <v>0.4725</v>
      </c>
      <c r="H10" s="63">
        <f t="shared" si="6"/>
        <v>0.2553191489361702</v>
      </c>
      <c r="I10" s="63">
        <f t="shared" si="7"/>
        <v>0.25666666666666665</v>
      </c>
      <c r="J10" s="63">
        <f t="shared" si="8"/>
        <v>0.2</v>
      </c>
      <c r="K10" s="63">
        <f t="shared" si="9"/>
        <v>0.75</v>
      </c>
      <c r="L10" s="63">
        <f t="shared" si="10"/>
        <v>3.7566666666666664</v>
      </c>
      <c r="M10" s="63">
        <f t="shared" si="11"/>
        <v>3.3675675675675674</v>
      </c>
      <c r="N10" s="63">
        <f t="shared" si="12"/>
        <v>1.15</v>
      </c>
      <c r="O10" s="63">
        <f t="shared" si="13"/>
        <v>0.85</v>
      </c>
      <c r="P10" s="63">
        <v>1</v>
      </c>
      <c r="Q10" s="69">
        <f t="shared" si="14"/>
        <v>29.24932851544554</v>
      </c>
      <c r="R10" s="69">
        <f t="shared" si="24"/>
        <v>116.99731406178216</v>
      </c>
      <c r="S10" s="76">
        <f t="shared" si="15"/>
        <v>0.07999999999999938</v>
      </c>
      <c r="T10" s="68">
        <f t="shared" si="16"/>
        <v>0.4344525668743668</v>
      </c>
      <c r="U10" s="68">
        <f t="shared" si="17"/>
        <v>0.8839335488096052</v>
      </c>
      <c r="V10" s="68">
        <f t="shared" si="18"/>
        <v>28.365394966635936</v>
      </c>
      <c r="W10" s="68">
        <f t="shared" si="25"/>
        <v>115.11895527056177</v>
      </c>
      <c r="X10" s="76">
        <f t="shared" si="30"/>
        <v>0.9200000000000006</v>
      </c>
      <c r="Y10" s="68">
        <f t="shared" si="19"/>
        <v>26.096163369305078</v>
      </c>
      <c r="Z10" s="76">
        <f t="shared" si="26"/>
        <v>0.8772213832946656</v>
      </c>
      <c r="AA10" s="68">
        <f t="shared" si="27"/>
        <v>24.88273101033192</v>
      </c>
      <c r="AB10" s="68">
        <f t="shared" si="31"/>
        <v>106.63062490193775</v>
      </c>
      <c r="AC10" s="66"/>
      <c r="AD10" s="79">
        <f t="shared" si="20"/>
        <v>11.88888888888889</v>
      </c>
      <c r="AE10" s="79">
        <f t="shared" si="28"/>
        <v>47.55555555555556</v>
      </c>
      <c r="AF10" s="79"/>
      <c r="AG10" s="68">
        <f>AD10*S10*228/1228</f>
        <v>0.17659066232355997</v>
      </c>
      <c r="AH10" s="68">
        <f t="shared" si="21"/>
        <v>0.44702043756536397</v>
      </c>
      <c r="AJ10" s="68">
        <f>AD10*(1-Z10)</f>
        <v>1.459701331941198</v>
      </c>
      <c r="AK10" s="68">
        <f t="shared" si="22"/>
        <v>1.906721769506562</v>
      </c>
      <c r="AL10" s="68">
        <f t="shared" si="29"/>
        <v>4.4788169182901205</v>
      </c>
    </row>
    <row r="11" spans="1:38" ht="13.5" customHeight="1">
      <c r="A11" s="70">
        <f t="shared" si="23"/>
        <v>0.05</v>
      </c>
      <c r="B11" s="74">
        <f t="shared" si="0"/>
        <v>11.88888888888889</v>
      </c>
      <c r="C11" s="74">
        <f t="shared" si="1"/>
        <v>3.05</v>
      </c>
      <c r="D11" s="75">
        <f t="shared" si="2"/>
        <v>0.42857142857142855</v>
      </c>
      <c r="E11" s="75">
        <f t="shared" si="3"/>
        <v>0.675</v>
      </c>
      <c r="F11" s="75">
        <f t="shared" si="4"/>
        <v>1.1481481481481481</v>
      </c>
      <c r="G11" s="75">
        <f t="shared" si="5"/>
        <v>0.4725</v>
      </c>
      <c r="H11" s="63">
        <f t="shared" si="6"/>
        <v>0.2553191489361702</v>
      </c>
      <c r="I11" s="63">
        <f t="shared" si="7"/>
        <v>0.25666666666666665</v>
      </c>
      <c r="J11" s="63">
        <f t="shared" si="8"/>
        <v>0.2</v>
      </c>
      <c r="K11" s="63">
        <f t="shared" si="9"/>
        <v>0.75</v>
      </c>
      <c r="L11" s="63">
        <f t="shared" si="10"/>
        <v>3.7566666666666664</v>
      </c>
      <c r="M11" s="63">
        <f t="shared" si="11"/>
        <v>3.3675675675675674</v>
      </c>
      <c r="N11" s="63">
        <f t="shared" si="12"/>
        <v>1.15</v>
      </c>
      <c r="O11" s="63">
        <f t="shared" si="13"/>
        <v>0.85</v>
      </c>
      <c r="P11" s="63">
        <v>1</v>
      </c>
      <c r="Q11" s="69">
        <f t="shared" si="14"/>
        <v>29.24932851544554</v>
      </c>
      <c r="R11" s="69">
        <f t="shared" si="24"/>
        <v>146.2466425772277</v>
      </c>
      <c r="S11" s="76">
        <f t="shared" si="15"/>
        <v>0.10499999999999937</v>
      </c>
      <c r="T11" s="68">
        <f t="shared" si="16"/>
        <v>0.5702189940226075</v>
      </c>
      <c r="U11" s="68">
        <f t="shared" si="17"/>
        <v>1.1601627828126089</v>
      </c>
      <c r="V11" s="68">
        <f t="shared" si="18"/>
        <v>28.08916573263293</v>
      </c>
      <c r="W11" s="68">
        <f t="shared" si="25"/>
        <v>143.2081210031947</v>
      </c>
      <c r="X11" s="76">
        <f t="shared" si="30"/>
        <v>0.8950000000000006</v>
      </c>
      <c r="Y11" s="68">
        <f t="shared" si="19"/>
        <v>25.13980333070649</v>
      </c>
      <c r="Z11" s="76">
        <f t="shared" si="26"/>
        <v>0.8533838457051366</v>
      </c>
      <c r="AA11" s="68">
        <f t="shared" si="27"/>
        <v>23.97084027556323</v>
      </c>
      <c r="AB11" s="68">
        <f t="shared" si="31"/>
        <v>130.60146517750098</v>
      </c>
      <c r="AC11" s="66"/>
      <c r="AD11" s="79">
        <f t="shared" si="20"/>
        <v>11.88888888888889</v>
      </c>
      <c r="AE11" s="79">
        <f t="shared" si="28"/>
        <v>59.44444444444444</v>
      </c>
      <c r="AF11" s="79"/>
      <c r="AG11" s="68">
        <f>AD11*S11*228/1228</f>
        <v>0.2317752442996729</v>
      </c>
      <c r="AH11" s="68">
        <f t="shared" si="21"/>
        <v>0.5867143243045413</v>
      </c>
      <c r="AJ11" s="68">
        <f>AD11*(1-Z11)</f>
        <v>1.7431031677278206</v>
      </c>
      <c r="AK11" s="68">
        <f t="shared" si="22"/>
        <v>2.3298174920323618</v>
      </c>
      <c r="AL11" s="68">
        <f t="shared" si="29"/>
        <v>6.808634410322482</v>
      </c>
    </row>
    <row r="12" spans="1:38" ht="13.5" customHeight="1">
      <c r="A12" s="70">
        <f t="shared" si="23"/>
        <v>0.060000000000000005</v>
      </c>
      <c r="B12" s="74">
        <f t="shared" si="0"/>
        <v>11.88888888888889</v>
      </c>
      <c r="C12" s="74">
        <f t="shared" si="1"/>
        <v>3.05</v>
      </c>
      <c r="D12" s="75">
        <f t="shared" si="2"/>
        <v>0.42857142857142855</v>
      </c>
      <c r="E12" s="75">
        <f t="shared" si="3"/>
        <v>0.675</v>
      </c>
      <c r="F12" s="75">
        <f t="shared" si="4"/>
        <v>1.1481481481481481</v>
      </c>
      <c r="G12" s="75">
        <f t="shared" si="5"/>
        <v>0.4725</v>
      </c>
      <c r="H12" s="63">
        <f t="shared" si="6"/>
        <v>0.2553191489361702</v>
      </c>
      <c r="I12" s="63">
        <f t="shared" si="7"/>
        <v>0.25666666666666665</v>
      </c>
      <c r="J12" s="63">
        <f t="shared" si="8"/>
        <v>0.2</v>
      </c>
      <c r="K12" s="63">
        <f t="shared" si="9"/>
        <v>0.75</v>
      </c>
      <c r="L12" s="63">
        <f t="shared" si="10"/>
        <v>3.7566666666666664</v>
      </c>
      <c r="M12" s="63">
        <f t="shared" si="11"/>
        <v>3.3675675675675674</v>
      </c>
      <c r="N12" s="63">
        <f t="shared" si="12"/>
        <v>1.15</v>
      </c>
      <c r="O12" s="63">
        <f t="shared" si="13"/>
        <v>0.85</v>
      </c>
      <c r="P12" s="63">
        <v>1</v>
      </c>
      <c r="Q12" s="69">
        <f t="shared" si="14"/>
        <v>29.24932851544554</v>
      </c>
      <c r="R12" s="69">
        <f t="shared" si="24"/>
        <v>175.49597109267324</v>
      </c>
      <c r="S12" s="76">
        <f t="shared" si="15"/>
        <v>0.12999999999999937</v>
      </c>
      <c r="T12" s="68">
        <f t="shared" si="16"/>
        <v>0.7059854211708482</v>
      </c>
      <c r="U12" s="68">
        <f t="shared" si="17"/>
        <v>1.4363920168156126</v>
      </c>
      <c r="V12" s="68">
        <f t="shared" si="18"/>
        <v>27.812936498629927</v>
      </c>
      <c r="W12" s="68">
        <f t="shared" si="25"/>
        <v>171.02105750182463</v>
      </c>
      <c r="X12" s="76">
        <f t="shared" si="30"/>
        <v>0.8700000000000006</v>
      </c>
      <c r="Y12" s="68">
        <f t="shared" si="19"/>
        <v>24.197254753808053</v>
      </c>
      <c r="Z12" s="76">
        <f t="shared" si="26"/>
        <v>0.8295463081156076</v>
      </c>
      <c r="AA12" s="68">
        <f t="shared" si="27"/>
        <v>23.07211879029229</v>
      </c>
      <c r="AB12" s="68">
        <f t="shared" si="31"/>
        <v>153.67358396779326</v>
      </c>
      <c r="AC12" s="66"/>
      <c r="AD12" s="79">
        <f t="shared" si="20"/>
        <v>11.88888888888889</v>
      </c>
      <c r="AE12" s="79">
        <f t="shared" si="28"/>
        <v>71.33333333333333</v>
      </c>
      <c r="AF12" s="79"/>
      <c r="AG12" s="68">
        <f>AD12*S12*228/1228</f>
        <v>0.2869598262757858</v>
      </c>
      <c r="AH12" s="68">
        <f t="shared" si="21"/>
        <v>0.7264082110437187</v>
      </c>
      <c r="AJ12" s="68">
        <f>AD12*(1-Z12)</f>
        <v>2.026505003514443</v>
      </c>
      <c r="AK12" s="68">
        <f t="shared" si="22"/>
        <v>2.752913214558162</v>
      </c>
      <c r="AL12" s="68">
        <f t="shared" si="29"/>
        <v>9.561547624880644</v>
      </c>
    </row>
    <row r="13" spans="1:38" ht="13.5" customHeight="1">
      <c r="A13" s="70">
        <f t="shared" si="23"/>
        <v>0.07</v>
      </c>
      <c r="B13" s="74">
        <f t="shared" si="0"/>
        <v>11.88888888888889</v>
      </c>
      <c r="C13" s="74">
        <f t="shared" si="1"/>
        <v>3.05</v>
      </c>
      <c r="D13" s="75">
        <f t="shared" si="2"/>
        <v>0.42857142857142855</v>
      </c>
      <c r="E13" s="75">
        <f t="shared" si="3"/>
        <v>0.675</v>
      </c>
      <c r="F13" s="75">
        <f t="shared" si="4"/>
        <v>1.1481481481481481</v>
      </c>
      <c r="G13" s="75">
        <f t="shared" si="5"/>
        <v>0.4725</v>
      </c>
      <c r="H13" s="63">
        <f t="shared" si="6"/>
        <v>0.2553191489361702</v>
      </c>
      <c r="I13" s="63">
        <f t="shared" si="7"/>
        <v>0.25666666666666665</v>
      </c>
      <c r="J13" s="63">
        <f t="shared" si="8"/>
        <v>0.2</v>
      </c>
      <c r="K13" s="63">
        <f t="shared" si="9"/>
        <v>0.75</v>
      </c>
      <c r="L13" s="63">
        <f t="shared" si="10"/>
        <v>3.7566666666666664</v>
      </c>
      <c r="M13" s="63">
        <f t="shared" si="11"/>
        <v>3.3675675675675674</v>
      </c>
      <c r="N13" s="63">
        <f t="shared" si="12"/>
        <v>1.15</v>
      </c>
      <c r="O13" s="63">
        <f t="shared" si="13"/>
        <v>0.85</v>
      </c>
      <c r="P13" s="63">
        <v>1</v>
      </c>
      <c r="Q13" s="69">
        <f t="shared" si="14"/>
        <v>29.24932851544554</v>
      </c>
      <c r="R13" s="69">
        <f t="shared" si="24"/>
        <v>204.74529960811878</v>
      </c>
      <c r="S13" s="76">
        <f t="shared" si="15"/>
        <v>0.15499999999999936</v>
      </c>
      <c r="T13" s="68">
        <f t="shared" si="16"/>
        <v>0.8417518483190889</v>
      </c>
      <c r="U13" s="68">
        <f t="shared" si="17"/>
        <v>1.7126212508186165</v>
      </c>
      <c r="V13" s="68">
        <f t="shared" si="18"/>
        <v>27.536707264626923</v>
      </c>
      <c r="W13" s="68">
        <f t="shared" si="25"/>
        <v>198.55776476645156</v>
      </c>
      <c r="X13" s="76">
        <f t="shared" si="30"/>
        <v>0.8450000000000005</v>
      </c>
      <c r="Y13" s="68">
        <f t="shared" si="19"/>
        <v>23.268517638609765</v>
      </c>
      <c r="Z13" s="76">
        <f t="shared" si="26"/>
        <v>0.8057087705260787</v>
      </c>
      <c r="AA13" s="68">
        <f t="shared" si="27"/>
        <v>22.186566554519096</v>
      </c>
      <c r="AB13" s="68">
        <f t="shared" si="31"/>
        <v>175.86015052231235</v>
      </c>
      <c r="AC13" s="66"/>
      <c r="AD13" s="79">
        <f t="shared" si="20"/>
        <v>11.88888888888889</v>
      </c>
      <c r="AE13" s="79">
        <f t="shared" si="28"/>
        <v>83.22222222222221</v>
      </c>
      <c r="AF13" s="79"/>
      <c r="AG13" s="68">
        <f>AD13*S13*228/1228</f>
        <v>0.3421444082518987</v>
      </c>
      <c r="AH13" s="68">
        <f t="shared" si="21"/>
        <v>0.8661020977828958</v>
      </c>
      <c r="AI13" s="68">
        <v>1</v>
      </c>
      <c r="AJ13" s="68">
        <f>AD13*(1-Z13)</f>
        <v>2.3099068393010644</v>
      </c>
      <c r="AK13" s="68">
        <f t="shared" si="22"/>
        <v>4.17600893708396</v>
      </c>
      <c r="AL13" s="68">
        <f t="shared" si="29"/>
        <v>13.737556561964604</v>
      </c>
    </row>
    <row r="14" spans="1:38" ht="13.5" customHeight="1">
      <c r="A14" s="70">
        <f t="shared" si="23"/>
        <v>0.08</v>
      </c>
      <c r="B14" s="74">
        <f t="shared" si="0"/>
        <v>11.88888888888889</v>
      </c>
      <c r="C14" s="74">
        <f t="shared" si="1"/>
        <v>3.05</v>
      </c>
      <c r="D14" s="75">
        <f t="shared" si="2"/>
        <v>0.42857142857142855</v>
      </c>
      <c r="E14" s="75">
        <f t="shared" si="3"/>
        <v>0.675</v>
      </c>
      <c r="F14" s="75">
        <f t="shared" si="4"/>
        <v>1.1481481481481481</v>
      </c>
      <c r="G14" s="75">
        <f t="shared" si="5"/>
        <v>0.4725</v>
      </c>
      <c r="H14" s="63">
        <f t="shared" si="6"/>
        <v>0.2553191489361702</v>
      </c>
      <c r="I14" s="63">
        <f t="shared" si="7"/>
        <v>0.25666666666666665</v>
      </c>
      <c r="J14" s="63">
        <f t="shared" si="8"/>
        <v>0.2</v>
      </c>
      <c r="K14" s="63">
        <f t="shared" si="9"/>
        <v>0.75</v>
      </c>
      <c r="L14" s="63">
        <f t="shared" si="10"/>
        <v>3.7566666666666664</v>
      </c>
      <c r="M14" s="63">
        <f t="shared" si="11"/>
        <v>3.3675675675675674</v>
      </c>
      <c r="N14" s="63">
        <f t="shared" si="12"/>
        <v>1.15</v>
      </c>
      <c r="O14" s="63">
        <f t="shared" si="13"/>
        <v>0.85</v>
      </c>
      <c r="P14" s="63">
        <v>1</v>
      </c>
      <c r="Q14" s="69">
        <f t="shared" si="14"/>
        <v>29.24932851544554</v>
      </c>
      <c r="R14" s="69">
        <f t="shared" si="24"/>
        <v>233.99462812356433</v>
      </c>
      <c r="S14" s="76">
        <f t="shared" si="15"/>
        <v>0.17999999999999935</v>
      </c>
      <c r="T14" s="68">
        <f t="shared" si="16"/>
        <v>0.9775182754673296</v>
      </c>
      <c r="U14" s="68">
        <f t="shared" si="17"/>
        <v>1.9888504848216204</v>
      </c>
      <c r="V14" s="68">
        <f t="shared" si="18"/>
        <v>27.260478030623922</v>
      </c>
      <c r="W14" s="68">
        <f t="shared" si="25"/>
        <v>225.81824279707547</v>
      </c>
      <c r="X14" s="76">
        <f t="shared" si="30"/>
        <v>0.8200000000000005</v>
      </c>
      <c r="Y14" s="68">
        <f t="shared" si="19"/>
        <v>22.35359198511163</v>
      </c>
      <c r="Z14" s="76">
        <f t="shared" si="26"/>
        <v>0.7818712329365497</v>
      </c>
      <c r="AA14" s="68">
        <f t="shared" si="27"/>
        <v>21.314183568243653</v>
      </c>
      <c r="AB14" s="68">
        <f t="shared" si="31"/>
        <v>197.17433409055602</v>
      </c>
      <c r="AC14" s="66"/>
      <c r="AD14" s="79">
        <f t="shared" si="20"/>
        <v>11.88888888888889</v>
      </c>
      <c r="AE14" s="79">
        <f t="shared" si="28"/>
        <v>95.1111111111111</v>
      </c>
      <c r="AF14" s="79"/>
      <c r="AG14" s="68">
        <f>AD14*S14*228/1228</f>
        <v>0.39732899022801166</v>
      </c>
      <c r="AH14" s="68">
        <f t="shared" si="21"/>
        <v>1.0057959845220732</v>
      </c>
      <c r="AI14" s="68">
        <v>1</v>
      </c>
      <c r="AJ14" s="68">
        <f>AD14*(1-Z14)</f>
        <v>2.593308675087687</v>
      </c>
      <c r="AK14" s="68">
        <f t="shared" si="22"/>
        <v>4.59910465960976</v>
      </c>
      <c r="AL14" s="68">
        <f t="shared" si="29"/>
        <v>18.336661221574364</v>
      </c>
    </row>
    <row r="15" spans="1:38" ht="13.5" customHeight="1">
      <c r="A15" s="70">
        <f t="shared" si="23"/>
        <v>0.09</v>
      </c>
      <c r="B15" s="74">
        <f t="shared" si="0"/>
        <v>11.88888888888889</v>
      </c>
      <c r="C15" s="74">
        <f t="shared" si="1"/>
        <v>3.05</v>
      </c>
      <c r="D15" s="75">
        <f t="shared" si="2"/>
        <v>0.42857142857142855</v>
      </c>
      <c r="E15" s="75">
        <f t="shared" si="3"/>
        <v>0.675</v>
      </c>
      <c r="F15" s="75">
        <f t="shared" si="4"/>
        <v>1.1481481481481481</v>
      </c>
      <c r="G15" s="75">
        <f t="shared" si="5"/>
        <v>0.4725</v>
      </c>
      <c r="H15" s="63">
        <f t="shared" si="6"/>
        <v>0.2553191489361702</v>
      </c>
      <c r="I15" s="63">
        <f t="shared" si="7"/>
        <v>0.25666666666666665</v>
      </c>
      <c r="J15" s="63">
        <f t="shared" si="8"/>
        <v>0.2</v>
      </c>
      <c r="K15" s="63">
        <f t="shared" si="9"/>
        <v>0.75</v>
      </c>
      <c r="L15" s="63">
        <f t="shared" si="10"/>
        <v>3.7566666666666664</v>
      </c>
      <c r="M15" s="63">
        <f t="shared" si="11"/>
        <v>3.3675675675675674</v>
      </c>
      <c r="N15" s="63">
        <f t="shared" si="12"/>
        <v>1.15</v>
      </c>
      <c r="O15" s="63">
        <f t="shared" si="13"/>
        <v>0.85</v>
      </c>
      <c r="P15" s="63">
        <v>1</v>
      </c>
      <c r="Q15" s="69">
        <f t="shared" si="14"/>
        <v>29.24932851544554</v>
      </c>
      <c r="R15" s="69">
        <f t="shared" si="24"/>
        <v>263.24395663900987</v>
      </c>
      <c r="S15" s="76">
        <f t="shared" si="15"/>
        <v>0.20499999999999935</v>
      </c>
      <c r="T15" s="68">
        <f t="shared" si="16"/>
        <v>1.1132847026155703</v>
      </c>
      <c r="U15" s="68">
        <f t="shared" si="17"/>
        <v>2.2650797188246243</v>
      </c>
      <c r="V15" s="68">
        <f t="shared" si="18"/>
        <v>26.984248796620918</v>
      </c>
      <c r="W15" s="68">
        <f t="shared" si="25"/>
        <v>252.8024915936964</v>
      </c>
      <c r="X15" s="76">
        <f t="shared" si="30"/>
        <v>0.7950000000000005</v>
      </c>
      <c r="Y15" s="68">
        <f t="shared" si="19"/>
        <v>21.452477793313644</v>
      </c>
      <c r="Z15" s="76">
        <f t="shared" si="26"/>
        <v>0.7580336953470207</v>
      </c>
      <c r="AA15" s="68">
        <f t="shared" si="27"/>
        <v>20.454969831465952</v>
      </c>
      <c r="AB15" s="68">
        <f t="shared" si="31"/>
        <v>217.62930392202196</v>
      </c>
      <c r="AC15" s="66"/>
      <c r="AD15" s="79">
        <f t="shared" si="20"/>
        <v>11.88888888888889</v>
      </c>
      <c r="AE15" s="79">
        <f t="shared" si="28"/>
        <v>106.99999999999999</v>
      </c>
      <c r="AF15" s="79"/>
      <c r="AG15" s="68">
        <f>AD15*S15*228/1228</f>
        <v>0.4525135722041245</v>
      </c>
      <c r="AH15" s="68">
        <f t="shared" si="21"/>
        <v>1.1454898712612505</v>
      </c>
      <c r="AI15" s="68">
        <v>1</v>
      </c>
      <c r="AJ15" s="68">
        <f>AD15*(1-Z15)</f>
        <v>2.8767105108743096</v>
      </c>
      <c r="AK15" s="68">
        <f t="shared" si="22"/>
        <v>5.02220038213556</v>
      </c>
      <c r="AL15" s="68">
        <f t="shared" si="29"/>
        <v>23.358861603709926</v>
      </c>
    </row>
    <row r="16" spans="1:38" ht="13.5" customHeight="1">
      <c r="A16" s="70">
        <f t="shared" si="23"/>
        <v>0.09999999999999999</v>
      </c>
      <c r="B16" s="80">
        <v>25</v>
      </c>
      <c r="C16" s="74">
        <f t="shared" si="1"/>
        <v>3.05</v>
      </c>
      <c r="D16" s="75">
        <f t="shared" si="2"/>
        <v>0.42857142857142855</v>
      </c>
      <c r="E16" s="75">
        <f t="shared" si="3"/>
        <v>0.675</v>
      </c>
      <c r="F16" s="75">
        <f t="shared" si="4"/>
        <v>1.1481481481481481</v>
      </c>
      <c r="G16" s="75">
        <f t="shared" si="5"/>
        <v>0.4725</v>
      </c>
      <c r="H16" s="63">
        <f t="shared" si="6"/>
        <v>0.2553191489361702</v>
      </c>
      <c r="I16" s="63">
        <f t="shared" si="7"/>
        <v>0.25666666666666665</v>
      </c>
      <c r="J16" s="63">
        <f t="shared" si="8"/>
        <v>0.2</v>
      </c>
      <c r="K16" s="63">
        <f t="shared" si="9"/>
        <v>0.75</v>
      </c>
      <c r="L16" s="63">
        <f t="shared" si="10"/>
        <v>3.7566666666666664</v>
      </c>
      <c r="M16" s="63">
        <f t="shared" si="11"/>
        <v>3.3675675675675674</v>
      </c>
      <c r="N16" s="63">
        <f t="shared" si="12"/>
        <v>1.15</v>
      </c>
      <c r="O16" s="63">
        <f t="shared" si="13"/>
        <v>0.85</v>
      </c>
      <c r="P16" s="63">
        <v>1</v>
      </c>
      <c r="Q16" s="69">
        <f t="shared" si="14"/>
        <v>42.360439626556655</v>
      </c>
      <c r="R16" s="69">
        <f t="shared" si="24"/>
        <v>305.6043962655665</v>
      </c>
      <c r="S16" s="76">
        <f t="shared" si="15"/>
        <v>0.22999999999999934</v>
      </c>
      <c r="T16" s="68">
        <f t="shared" si="16"/>
        <v>1.8089425521308018</v>
      </c>
      <c r="U16" s="68">
        <f t="shared" si="17"/>
        <v>3.680459344967046</v>
      </c>
      <c r="V16" s="68">
        <f t="shared" si="18"/>
        <v>38.67998028158961</v>
      </c>
      <c r="W16" s="68">
        <f t="shared" si="25"/>
        <v>291.482471875286</v>
      </c>
      <c r="X16" s="76">
        <f t="shared" si="30"/>
        <v>0.7700000000000005</v>
      </c>
      <c r="Y16" s="68">
        <f t="shared" si="19"/>
        <v>29.783584816824014</v>
      </c>
      <c r="Z16" s="76">
        <f t="shared" si="26"/>
        <v>0.7341961577574918</v>
      </c>
      <c r="AA16" s="68">
        <f t="shared" si="27"/>
        <v>28.398692904878637</v>
      </c>
      <c r="AB16" s="68">
        <f t="shared" si="31"/>
        <v>246.0279968269006</v>
      </c>
      <c r="AC16" s="66"/>
      <c r="AD16" s="69">
        <v>25</v>
      </c>
      <c r="AE16" s="79">
        <f t="shared" si="28"/>
        <v>132</v>
      </c>
      <c r="AF16" s="79">
        <f aca="true" t="shared" si="32" ref="AF16:AF46">AE16-107</f>
        <v>25</v>
      </c>
      <c r="AG16" s="68">
        <f>AD16*S16*228/1228</f>
        <v>1.0675895765472283</v>
      </c>
      <c r="AH16" s="68">
        <f t="shared" si="21"/>
        <v>2.7024892107485634</v>
      </c>
      <c r="AI16" s="68">
        <v>1</v>
      </c>
      <c r="AJ16" s="68">
        <f>AD16*(1-Z16)</f>
        <v>6.645096056062705</v>
      </c>
      <c r="AK16" s="68">
        <f t="shared" si="22"/>
        <v>10.347585266811269</v>
      </c>
      <c r="AL16" s="68">
        <f t="shared" si="29"/>
        <v>33.70644687052119</v>
      </c>
    </row>
    <row r="17" spans="1:38" ht="13.5" customHeight="1">
      <c r="A17" s="70">
        <f t="shared" si="23"/>
        <v>0.10999999999999999</v>
      </c>
      <c r="B17" s="74">
        <f>(80-25)/5</f>
        <v>11</v>
      </c>
      <c r="C17" s="74">
        <f t="shared" si="1"/>
        <v>3.05</v>
      </c>
      <c r="D17" s="75">
        <f t="shared" si="2"/>
        <v>0.42857142857142855</v>
      </c>
      <c r="E17" s="75">
        <f t="shared" si="3"/>
        <v>0.675</v>
      </c>
      <c r="F17" s="75">
        <f t="shared" si="4"/>
        <v>1.1481481481481481</v>
      </c>
      <c r="G17" s="75">
        <f t="shared" si="5"/>
        <v>0.4725</v>
      </c>
      <c r="H17" s="63">
        <f t="shared" si="6"/>
        <v>0.2553191489361702</v>
      </c>
      <c r="I17" s="63">
        <f t="shared" si="7"/>
        <v>0.25666666666666665</v>
      </c>
      <c r="J17" s="63">
        <f t="shared" si="8"/>
        <v>0.2</v>
      </c>
      <c r="K17" s="63">
        <f t="shared" si="9"/>
        <v>0.75</v>
      </c>
      <c r="L17" s="63">
        <f t="shared" si="10"/>
        <v>3.7566666666666664</v>
      </c>
      <c r="M17" s="63">
        <f t="shared" si="11"/>
        <v>3.3675675675675674</v>
      </c>
      <c r="N17" s="63">
        <f t="shared" si="12"/>
        <v>1.15</v>
      </c>
      <c r="O17" s="63">
        <f t="shared" si="13"/>
        <v>0.85</v>
      </c>
      <c r="P17" s="63">
        <v>1</v>
      </c>
      <c r="Q17" s="69">
        <f t="shared" si="14"/>
        <v>28.360439626556648</v>
      </c>
      <c r="R17" s="69">
        <f t="shared" si="24"/>
        <v>333.9648358921231</v>
      </c>
      <c r="S17" s="76">
        <f t="shared" si="15"/>
        <v>0.25499999999999934</v>
      </c>
      <c r="T17" s="68">
        <f t="shared" si="16"/>
        <v>1.3427328663583056</v>
      </c>
      <c r="U17" s="68">
        <f t="shared" si="17"/>
        <v>2.7319130283942124</v>
      </c>
      <c r="V17" s="68">
        <f t="shared" si="18"/>
        <v>25.628526598162434</v>
      </c>
      <c r="W17" s="68">
        <f t="shared" si="25"/>
        <v>317.11099847344843</v>
      </c>
      <c r="X17" s="76">
        <f t="shared" si="30"/>
        <v>0.7450000000000004</v>
      </c>
      <c r="Y17" s="68">
        <f t="shared" si="19"/>
        <v>19.093252315631023</v>
      </c>
      <c r="Z17" s="76">
        <f t="shared" si="26"/>
        <v>0.7103586201679628</v>
      </c>
      <c r="AA17" s="68">
        <f t="shared" si="27"/>
        <v>18.2054447912086</v>
      </c>
      <c r="AB17" s="68">
        <f t="shared" si="31"/>
        <v>264.23344161810917</v>
      </c>
      <c r="AC17" s="66"/>
      <c r="AD17" s="79">
        <f>(80-25)/5</f>
        <v>11</v>
      </c>
      <c r="AE17" s="79">
        <f t="shared" si="28"/>
        <v>143</v>
      </c>
      <c r="AF17" s="79">
        <f t="shared" si="32"/>
        <v>36</v>
      </c>
      <c r="AG17" s="68">
        <f>AD17*S17*228/1228</f>
        <v>0.5207980456026046</v>
      </c>
      <c r="AH17" s="68">
        <f t="shared" si="21"/>
        <v>1.318344736721691</v>
      </c>
      <c r="AI17" s="68">
        <v>1</v>
      </c>
      <c r="AJ17" s="68">
        <f>AD17*(1-Z17)</f>
        <v>3.186055178152409</v>
      </c>
      <c r="AK17" s="68">
        <f t="shared" si="22"/>
        <v>5.504399914874099</v>
      </c>
      <c r="AL17" s="68">
        <f t="shared" si="29"/>
        <v>39.21084678539529</v>
      </c>
    </row>
    <row r="18" spans="1:38" ht="13.5" customHeight="1">
      <c r="A18" s="70">
        <f t="shared" si="23"/>
        <v>0.11999999999999998</v>
      </c>
      <c r="B18" s="74">
        <f>(80-25)/5</f>
        <v>11</v>
      </c>
      <c r="C18" s="74">
        <f t="shared" si="1"/>
        <v>3.05</v>
      </c>
      <c r="D18" s="75">
        <f t="shared" si="2"/>
        <v>0.42857142857142855</v>
      </c>
      <c r="E18" s="75">
        <f t="shared" si="3"/>
        <v>0.675</v>
      </c>
      <c r="F18" s="75">
        <f t="shared" si="4"/>
        <v>1.1481481481481481</v>
      </c>
      <c r="G18" s="75">
        <f t="shared" si="5"/>
        <v>0.4725</v>
      </c>
      <c r="H18" s="63">
        <f t="shared" si="6"/>
        <v>0.2553191489361702</v>
      </c>
      <c r="I18" s="63">
        <f t="shared" si="7"/>
        <v>0.25666666666666665</v>
      </c>
      <c r="J18" s="63">
        <f t="shared" si="8"/>
        <v>0.2</v>
      </c>
      <c r="K18" s="63">
        <f t="shared" si="9"/>
        <v>0.75</v>
      </c>
      <c r="L18" s="63">
        <f t="shared" si="10"/>
        <v>3.7566666666666664</v>
      </c>
      <c r="M18" s="63">
        <f t="shared" si="11"/>
        <v>3.3675675675675674</v>
      </c>
      <c r="N18" s="63">
        <f t="shared" si="12"/>
        <v>1.15</v>
      </c>
      <c r="O18" s="63">
        <f t="shared" si="13"/>
        <v>0.85</v>
      </c>
      <c r="P18" s="63">
        <v>1</v>
      </c>
      <c r="Q18" s="69">
        <f t="shared" si="14"/>
        <v>28.360439626556648</v>
      </c>
      <c r="R18" s="69">
        <f t="shared" si="24"/>
        <v>362.32527551867975</v>
      </c>
      <c r="S18" s="76">
        <f t="shared" si="15"/>
        <v>0.27999999999999936</v>
      </c>
      <c r="T18" s="68">
        <f t="shared" si="16"/>
        <v>1.4743733434522575</v>
      </c>
      <c r="U18" s="68">
        <f t="shared" si="17"/>
        <v>2.999747639021096</v>
      </c>
      <c r="V18" s="68">
        <f t="shared" si="18"/>
        <v>25.360691987535553</v>
      </c>
      <c r="W18" s="68">
        <f t="shared" si="25"/>
        <v>342.471690460984</v>
      </c>
      <c r="X18" s="76">
        <f t="shared" si="30"/>
        <v>0.7200000000000004</v>
      </c>
      <c r="Y18" s="68">
        <f t="shared" si="19"/>
        <v>18.25969823102561</v>
      </c>
      <c r="Z18" s="76">
        <f t="shared" si="26"/>
        <v>0.6865210825784339</v>
      </c>
      <c r="AA18" s="68">
        <f t="shared" si="27"/>
        <v>17.410649718221123</v>
      </c>
      <c r="AB18" s="68">
        <f t="shared" si="31"/>
        <v>281.6440913363303</v>
      </c>
      <c r="AC18" s="66"/>
      <c r="AD18" s="79">
        <f>(80-25)/5</f>
        <v>11</v>
      </c>
      <c r="AE18" s="79">
        <f t="shared" si="28"/>
        <v>154</v>
      </c>
      <c r="AF18" s="79">
        <f t="shared" si="32"/>
        <v>47</v>
      </c>
      <c r="AG18" s="68">
        <f>AD18*S18*228/1228</f>
        <v>0.5718566775244287</v>
      </c>
      <c r="AH18" s="68">
        <f t="shared" si="21"/>
        <v>1.4475942207140138</v>
      </c>
      <c r="AI18" s="68">
        <v>1</v>
      </c>
      <c r="AJ18" s="68">
        <f>AD18*(1-Z18)</f>
        <v>3.448268091637227</v>
      </c>
      <c r="AK18" s="68">
        <f t="shared" si="22"/>
        <v>5.895862312351241</v>
      </c>
      <c r="AL18" s="68">
        <f t="shared" si="29"/>
        <v>45.10670909774653</v>
      </c>
    </row>
    <row r="19" spans="1:38" ht="13.5" customHeight="1">
      <c r="A19" s="70">
        <f t="shared" si="23"/>
        <v>0.12999999999999998</v>
      </c>
      <c r="B19" s="74">
        <f>(80-25)/5</f>
        <v>11</v>
      </c>
      <c r="C19" s="74">
        <f t="shared" si="1"/>
        <v>3.05</v>
      </c>
      <c r="D19" s="75">
        <f t="shared" si="2"/>
        <v>0.42857142857142855</v>
      </c>
      <c r="E19" s="75">
        <f t="shared" si="3"/>
        <v>0.675</v>
      </c>
      <c r="F19" s="75">
        <f t="shared" si="4"/>
        <v>1.1481481481481481</v>
      </c>
      <c r="G19" s="75">
        <f t="shared" si="5"/>
        <v>0.4725</v>
      </c>
      <c r="H19" s="63">
        <f t="shared" si="6"/>
        <v>0.2553191489361702</v>
      </c>
      <c r="I19" s="63">
        <f t="shared" si="7"/>
        <v>0.25666666666666665</v>
      </c>
      <c r="J19" s="63">
        <f t="shared" si="8"/>
        <v>0.2</v>
      </c>
      <c r="K19" s="63">
        <f t="shared" si="9"/>
        <v>0.75</v>
      </c>
      <c r="L19" s="63">
        <f t="shared" si="10"/>
        <v>3.7566666666666664</v>
      </c>
      <c r="M19" s="63">
        <f t="shared" si="11"/>
        <v>3.3675675675675674</v>
      </c>
      <c r="N19" s="63">
        <f t="shared" si="12"/>
        <v>1.15</v>
      </c>
      <c r="O19" s="63">
        <f t="shared" si="13"/>
        <v>0.85</v>
      </c>
      <c r="P19" s="63">
        <v>1</v>
      </c>
      <c r="Q19" s="69">
        <f t="shared" si="14"/>
        <v>28.360439626556648</v>
      </c>
      <c r="R19" s="69">
        <f t="shared" si="24"/>
        <v>390.6857151452364</v>
      </c>
      <c r="S19" s="76">
        <f t="shared" si="15"/>
        <v>0.3049999999999994</v>
      </c>
      <c r="T19" s="68">
        <f t="shared" si="16"/>
        <v>1.6060138205462096</v>
      </c>
      <c r="U19" s="68">
        <f t="shared" si="17"/>
        <v>3.267582249647981</v>
      </c>
      <c r="V19" s="68">
        <f t="shared" si="18"/>
        <v>25.09285737690867</v>
      </c>
      <c r="W19" s="68">
        <f t="shared" si="25"/>
        <v>367.5645478378927</v>
      </c>
      <c r="X19" s="76">
        <f t="shared" si="30"/>
        <v>0.6950000000000004</v>
      </c>
      <c r="Y19" s="68">
        <f t="shared" si="19"/>
        <v>17.439535876951535</v>
      </c>
      <c r="Z19" s="76">
        <f t="shared" si="26"/>
        <v>0.6626835449889049</v>
      </c>
      <c r="AA19" s="68">
        <f t="shared" si="27"/>
        <v>16.62862368043083</v>
      </c>
      <c r="AB19" s="68">
        <f t="shared" si="31"/>
        <v>298.27271501676114</v>
      </c>
      <c r="AC19" s="66"/>
      <c r="AD19" s="79">
        <f>(80-25)/5</f>
        <v>11</v>
      </c>
      <c r="AE19" s="79">
        <f t="shared" si="28"/>
        <v>165</v>
      </c>
      <c r="AF19" s="79">
        <f t="shared" si="32"/>
        <v>58</v>
      </c>
      <c r="AG19" s="68">
        <f>AD19*S19*228/1228</f>
        <v>0.6229153094462528</v>
      </c>
      <c r="AH19" s="68">
        <f t="shared" si="21"/>
        <v>1.5768437047063368</v>
      </c>
      <c r="AI19" s="68">
        <v>1</v>
      </c>
      <c r="AJ19" s="68">
        <f>AD19*(1-Z19)</f>
        <v>3.710481005122046</v>
      </c>
      <c r="AK19" s="68">
        <f t="shared" si="22"/>
        <v>6.287324709828383</v>
      </c>
      <c r="AL19" s="68">
        <f t="shared" si="29"/>
        <v>51.394033807574914</v>
      </c>
    </row>
    <row r="20" spans="1:38" ht="13.5" customHeight="1">
      <c r="A20" s="70">
        <f t="shared" si="23"/>
        <v>0.13999999999999999</v>
      </c>
      <c r="B20" s="74">
        <f>(80-25)/5</f>
        <v>11</v>
      </c>
      <c r="C20" s="74">
        <f t="shared" si="1"/>
        <v>3.05</v>
      </c>
      <c r="D20" s="75">
        <f t="shared" si="2"/>
        <v>0.42857142857142855</v>
      </c>
      <c r="E20" s="75">
        <f t="shared" si="3"/>
        <v>0.675</v>
      </c>
      <c r="F20" s="75">
        <f t="shared" si="4"/>
        <v>1.1481481481481481</v>
      </c>
      <c r="G20" s="75">
        <f t="shared" si="5"/>
        <v>0.4725</v>
      </c>
      <c r="H20" s="63">
        <f t="shared" si="6"/>
        <v>0.2553191489361702</v>
      </c>
      <c r="I20" s="63">
        <f t="shared" si="7"/>
        <v>0.25666666666666665</v>
      </c>
      <c r="J20" s="63">
        <f t="shared" si="8"/>
        <v>0.2</v>
      </c>
      <c r="K20" s="63">
        <f t="shared" si="9"/>
        <v>0.75</v>
      </c>
      <c r="L20" s="63">
        <f t="shared" si="10"/>
        <v>3.7566666666666664</v>
      </c>
      <c r="M20" s="63">
        <f t="shared" si="11"/>
        <v>3.3675675675675674</v>
      </c>
      <c r="N20" s="63">
        <f t="shared" si="12"/>
        <v>1.15</v>
      </c>
      <c r="O20" s="63">
        <f t="shared" si="13"/>
        <v>0.85</v>
      </c>
      <c r="P20" s="63">
        <v>1</v>
      </c>
      <c r="Q20" s="69">
        <f t="shared" si="14"/>
        <v>28.360439626556648</v>
      </c>
      <c r="R20" s="69">
        <f t="shared" si="24"/>
        <v>419.046154771793</v>
      </c>
      <c r="S20" s="76">
        <f t="shared" si="15"/>
        <v>0.3299999999999994</v>
      </c>
      <c r="T20" s="68">
        <f t="shared" si="16"/>
        <v>1.7376542976401614</v>
      </c>
      <c r="U20" s="68">
        <f t="shared" si="17"/>
        <v>3.5354168602748657</v>
      </c>
      <c r="V20" s="68">
        <f t="shared" si="18"/>
        <v>24.825022766281784</v>
      </c>
      <c r="W20" s="68">
        <f t="shared" si="25"/>
        <v>392.3895706041745</v>
      </c>
      <c r="X20" s="76">
        <f t="shared" si="30"/>
        <v>0.6700000000000004</v>
      </c>
      <c r="Y20" s="68">
        <f t="shared" si="19"/>
        <v>16.632765253408806</v>
      </c>
      <c r="Z20" s="76">
        <f t="shared" si="26"/>
        <v>0.6388460073993759</v>
      </c>
      <c r="AA20" s="68">
        <f t="shared" si="27"/>
        <v>15.859366677837729</v>
      </c>
      <c r="AB20" s="68">
        <f t="shared" si="31"/>
        <v>314.13208169459887</v>
      </c>
      <c r="AC20" s="66"/>
      <c r="AD20" s="79">
        <f>(80-25)/5</f>
        <v>11</v>
      </c>
      <c r="AE20" s="79">
        <f t="shared" si="28"/>
        <v>176</v>
      </c>
      <c r="AF20" s="79">
        <f t="shared" si="32"/>
        <v>69</v>
      </c>
      <c r="AG20" s="68">
        <f>AD20*S20*228/1228</f>
        <v>0.673973941368077</v>
      </c>
      <c r="AH20" s="68">
        <f t="shared" si="21"/>
        <v>1.7060931886986601</v>
      </c>
      <c r="AI20" s="68">
        <v>1</v>
      </c>
      <c r="AJ20" s="68">
        <f>AD20*(1-Z20)</f>
        <v>3.972693918606865</v>
      </c>
      <c r="AK20" s="68">
        <f t="shared" si="22"/>
        <v>6.678787107305525</v>
      </c>
      <c r="AL20" s="68">
        <f t="shared" si="29"/>
        <v>58.07282091488044</v>
      </c>
    </row>
    <row r="21" spans="1:38" ht="13.5" customHeight="1">
      <c r="A21" s="70">
        <f t="shared" si="23"/>
        <v>0.15</v>
      </c>
      <c r="B21" s="74">
        <f>(80-25)/5</f>
        <v>11</v>
      </c>
      <c r="C21" s="74">
        <f t="shared" si="1"/>
        <v>3.05</v>
      </c>
      <c r="D21" s="75">
        <f t="shared" si="2"/>
        <v>0.42857142857142855</v>
      </c>
      <c r="E21" s="75">
        <f t="shared" si="3"/>
        <v>0.675</v>
      </c>
      <c r="F21" s="75">
        <f t="shared" si="4"/>
        <v>1.1481481481481481</v>
      </c>
      <c r="G21" s="75">
        <f t="shared" si="5"/>
        <v>0.4725</v>
      </c>
      <c r="H21" s="63">
        <f t="shared" si="6"/>
        <v>0.2553191489361702</v>
      </c>
      <c r="I21" s="63">
        <f t="shared" si="7"/>
        <v>0.25666666666666665</v>
      </c>
      <c r="J21" s="63">
        <f t="shared" si="8"/>
        <v>0.2</v>
      </c>
      <c r="K21" s="63">
        <f t="shared" si="9"/>
        <v>0.75</v>
      </c>
      <c r="L21" s="63">
        <f t="shared" si="10"/>
        <v>3.7566666666666664</v>
      </c>
      <c r="M21" s="63">
        <f t="shared" si="11"/>
        <v>3.3675675675675674</v>
      </c>
      <c r="N21" s="63">
        <f t="shared" si="12"/>
        <v>1.15</v>
      </c>
      <c r="O21" s="63">
        <f t="shared" si="13"/>
        <v>0.85</v>
      </c>
      <c r="P21" s="63">
        <v>1</v>
      </c>
      <c r="Q21" s="69">
        <f t="shared" si="14"/>
        <v>28.360439626556648</v>
      </c>
      <c r="R21" s="69">
        <f t="shared" si="24"/>
        <v>447.4065943983496</v>
      </c>
      <c r="S21" s="76">
        <f t="shared" si="15"/>
        <v>0.3549999999999994</v>
      </c>
      <c r="T21" s="68">
        <f t="shared" si="16"/>
        <v>1.8692947747341133</v>
      </c>
      <c r="U21" s="68">
        <f t="shared" si="17"/>
        <v>3.8032514709017495</v>
      </c>
      <c r="V21" s="68">
        <f t="shared" si="18"/>
        <v>24.5571881556549</v>
      </c>
      <c r="W21" s="68">
        <f t="shared" si="25"/>
        <v>416.9467587598294</v>
      </c>
      <c r="X21" s="76">
        <f t="shared" si="30"/>
        <v>0.6450000000000004</v>
      </c>
      <c r="Y21" s="68">
        <f t="shared" si="19"/>
        <v>15.839386360397418</v>
      </c>
      <c r="Z21" s="76">
        <f t="shared" si="26"/>
        <v>0.615008469809847</v>
      </c>
      <c r="AA21" s="68">
        <f t="shared" si="27"/>
        <v>15.10287871044182</v>
      </c>
      <c r="AB21" s="68">
        <f t="shared" si="31"/>
        <v>329.2349604050407</v>
      </c>
      <c r="AC21" s="66"/>
      <c r="AD21" s="79">
        <f>(80-25)/5</f>
        <v>11</v>
      </c>
      <c r="AE21" s="79">
        <f t="shared" si="28"/>
        <v>187</v>
      </c>
      <c r="AF21" s="79">
        <f t="shared" si="32"/>
        <v>80</v>
      </c>
      <c r="AG21" s="68">
        <f>AD21*S21*228/1228</f>
        <v>0.7250325732899011</v>
      </c>
      <c r="AH21" s="68">
        <f t="shared" si="21"/>
        <v>1.835342672690983</v>
      </c>
      <c r="AI21" s="68">
        <v>1</v>
      </c>
      <c r="AJ21" s="68">
        <f>AD21*(1-Z21)</f>
        <v>4.234906832091683</v>
      </c>
      <c r="AK21" s="68">
        <f t="shared" si="22"/>
        <v>7.070249504782666</v>
      </c>
      <c r="AL21" s="68">
        <f t="shared" si="29"/>
        <v>65.1430704196631</v>
      </c>
    </row>
    <row r="22" spans="1:38" ht="13.5" customHeight="1">
      <c r="A22" s="70">
        <f t="shared" si="23"/>
        <v>0.16</v>
      </c>
      <c r="B22" s="80">
        <f aca="true" t="shared" si="33" ref="B22:B29">(170-80)/8</f>
        <v>11.25</v>
      </c>
      <c r="C22" s="74">
        <f t="shared" si="1"/>
        <v>3.05</v>
      </c>
      <c r="D22" s="75">
        <f t="shared" si="2"/>
        <v>0.42857142857142855</v>
      </c>
      <c r="E22" s="75">
        <f t="shared" si="3"/>
        <v>0.675</v>
      </c>
      <c r="F22" s="75">
        <f t="shared" si="4"/>
        <v>1.1481481481481481</v>
      </c>
      <c r="G22" s="75">
        <f t="shared" si="5"/>
        <v>0.4725</v>
      </c>
      <c r="H22" s="63">
        <f t="shared" si="6"/>
        <v>0.2553191489361702</v>
      </c>
      <c r="I22" s="63">
        <f t="shared" si="7"/>
        <v>0.25666666666666665</v>
      </c>
      <c r="J22" s="63">
        <f t="shared" si="8"/>
        <v>0.2</v>
      </c>
      <c r="K22" s="63">
        <f t="shared" si="9"/>
        <v>0.75</v>
      </c>
      <c r="L22" s="63">
        <f t="shared" si="10"/>
        <v>3.7566666666666664</v>
      </c>
      <c r="M22" s="63">
        <f t="shared" si="11"/>
        <v>3.3675675675675674</v>
      </c>
      <c r="N22" s="63">
        <f t="shared" si="12"/>
        <v>1.15</v>
      </c>
      <c r="O22" s="63">
        <f t="shared" si="13"/>
        <v>0.85</v>
      </c>
      <c r="P22" s="63">
        <v>1</v>
      </c>
      <c r="Q22" s="69">
        <f t="shared" si="14"/>
        <v>28.610439626556648</v>
      </c>
      <c r="R22" s="69">
        <f t="shared" si="24"/>
        <v>476.01703402490625</v>
      </c>
      <c r="S22" s="76">
        <f t="shared" si="15"/>
        <v>0.37999999999999945</v>
      </c>
      <c r="T22" s="68">
        <f t="shared" si="16"/>
        <v>2.01857368831015</v>
      </c>
      <c r="U22" s="68">
        <f t="shared" si="17"/>
        <v>4.106973096461545</v>
      </c>
      <c r="V22" s="68">
        <f t="shared" si="18"/>
        <v>24.503466530095103</v>
      </c>
      <c r="W22" s="68">
        <f t="shared" si="25"/>
        <v>441.4502252899245</v>
      </c>
      <c r="X22" s="76">
        <f t="shared" si="30"/>
        <v>0.6200000000000003</v>
      </c>
      <c r="Y22" s="68">
        <f t="shared" si="19"/>
        <v>15.192149248658971</v>
      </c>
      <c r="Z22" s="76">
        <f t="shared" si="26"/>
        <v>0.591170932220318</v>
      </c>
      <c r="AA22" s="68">
        <f t="shared" si="27"/>
        <v>14.485737151225683</v>
      </c>
      <c r="AB22" s="68">
        <f t="shared" si="31"/>
        <v>343.7206975562664</v>
      </c>
      <c r="AC22" s="66"/>
      <c r="AD22" s="69">
        <f aca="true" t="shared" si="34" ref="AD22:AD29">(170-80)/8</f>
        <v>11.25</v>
      </c>
      <c r="AE22" s="79">
        <f t="shared" si="28"/>
        <v>198.25</v>
      </c>
      <c r="AF22" s="79">
        <f t="shared" si="32"/>
        <v>91.25</v>
      </c>
      <c r="AG22" s="68">
        <f>AD22*S22*228/1228</f>
        <v>0.79372964169381</v>
      </c>
      <c r="AH22" s="68">
        <f t="shared" si="21"/>
        <v>2.0092419784261084</v>
      </c>
      <c r="AI22" s="68">
        <v>1</v>
      </c>
      <c r="AJ22" s="68">
        <f>AD22*(1-Z22)</f>
        <v>4.599327012521422</v>
      </c>
      <c r="AK22" s="68">
        <f t="shared" si="22"/>
        <v>7.60856899094753</v>
      </c>
      <c r="AL22" s="68">
        <f t="shared" si="29"/>
        <v>72.75163941061064</v>
      </c>
    </row>
    <row r="23" spans="1:41" ht="13.5" customHeight="1">
      <c r="A23" s="70">
        <f t="shared" si="23"/>
        <v>0.17</v>
      </c>
      <c r="B23" s="80">
        <f t="shared" si="33"/>
        <v>11.25</v>
      </c>
      <c r="C23" s="74">
        <f t="shared" si="1"/>
        <v>3.05</v>
      </c>
      <c r="D23" s="75">
        <f t="shared" si="2"/>
        <v>0.42857142857142855</v>
      </c>
      <c r="E23" s="75">
        <f t="shared" si="3"/>
        <v>0.675</v>
      </c>
      <c r="F23" s="75">
        <f t="shared" si="4"/>
        <v>1.1481481481481481</v>
      </c>
      <c r="G23" s="75">
        <f t="shared" si="5"/>
        <v>0.4725</v>
      </c>
      <c r="H23" s="63">
        <f t="shared" si="6"/>
        <v>0.2553191489361702</v>
      </c>
      <c r="I23" s="63">
        <f t="shared" si="7"/>
        <v>0.25666666666666665</v>
      </c>
      <c r="J23" s="63">
        <f t="shared" si="8"/>
        <v>0.2</v>
      </c>
      <c r="K23" s="63">
        <f t="shared" si="9"/>
        <v>0.75</v>
      </c>
      <c r="L23" s="63">
        <f t="shared" si="10"/>
        <v>3.7566666666666664</v>
      </c>
      <c r="M23" s="63">
        <f t="shared" si="11"/>
        <v>3.3675675675675674</v>
      </c>
      <c r="N23" s="63">
        <f t="shared" si="12"/>
        <v>1.15</v>
      </c>
      <c r="O23" s="63">
        <f t="shared" si="13"/>
        <v>0.85</v>
      </c>
      <c r="P23" s="63">
        <v>1</v>
      </c>
      <c r="Q23" s="69">
        <f t="shared" si="14"/>
        <v>28.610439626556648</v>
      </c>
      <c r="R23" s="69">
        <f t="shared" si="24"/>
        <v>504.6274736514629</v>
      </c>
      <c r="S23" s="76">
        <f t="shared" si="15"/>
        <v>0.40499999999999947</v>
      </c>
      <c r="T23" s="68">
        <f t="shared" si="16"/>
        <v>2.151374588856871</v>
      </c>
      <c r="U23" s="68">
        <f t="shared" si="17"/>
        <v>4.377168694912963</v>
      </c>
      <c r="V23" s="68">
        <f t="shared" si="18"/>
        <v>24.233270931643684</v>
      </c>
      <c r="W23" s="68">
        <f t="shared" si="25"/>
        <v>465.6834962215682</v>
      </c>
      <c r="X23" s="76">
        <f t="shared" si="30"/>
        <v>0.5950000000000003</v>
      </c>
      <c r="Y23" s="68">
        <f t="shared" si="19"/>
        <v>14.418796204328</v>
      </c>
      <c r="Z23" s="76">
        <f t="shared" si="26"/>
        <v>0.567333394630789</v>
      </c>
      <c r="AA23" s="68">
        <f t="shared" si="27"/>
        <v>13.748343860657034</v>
      </c>
      <c r="AB23" s="68">
        <f t="shared" si="31"/>
        <v>357.4690414169234</v>
      </c>
      <c r="AC23" s="66"/>
      <c r="AD23" s="69">
        <f t="shared" si="34"/>
        <v>11.25</v>
      </c>
      <c r="AE23" s="79">
        <f t="shared" si="28"/>
        <v>209.5</v>
      </c>
      <c r="AF23" s="79">
        <f t="shared" si="32"/>
        <v>102.5</v>
      </c>
      <c r="AG23" s="68">
        <f>AD23*S23*228/1228</f>
        <v>0.8459486970684028</v>
      </c>
      <c r="AH23" s="68">
        <f t="shared" si="21"/>
        <v>2.1414289506909845</v>
      </c>
      <c r="AI23" s="68">
        <v>1</v>
      </c>
      <c r="AJ23" s="68">
        <f>AD23*(1-Z23)</f>
        <v>4.867499310403623</v>
      </c>
      <c r="AK23" s="68">
        <f t="shared" si="22"/>
        <v>8.008928261094608</v>
      </c>
      <c r="AL23" s="68">
        <f t="shared" si="29"/>
        <v>80.76056767170525</v>
      </c>
      <c r="AM23" s="115" t="s">
        <v>148</v>
      </c>
      <c r="AN23" s="115" t="s">
        <v>149</v>
      </c>
      <c r="AO23" s="115" t="s">
        <v>150</v>
      </c>
    </row>
    <row r="24" spans="1:41" ht="13.5" customHeight="1">
      <c r="A24" s="70">
        <f t="shared" si="23"/>
        <v>0.18000000000000002</v>
      </c>
      <c r="B24" s="80">
        <f t="shared" si="33"/>
        <v>11.25</v>
      </c>
      <c r="C24" s="74">
        <f t="shared" si="1"/>
        <v>3.05</v>
      </c>
      <c r="D24" s="75">
        <f t="shared" si="2"/>
        <v>0.42857142857142855</v>
      </c>
      <c r="E24" s="75">
        <f t="shared" si="3"/>
        <v>0.675</v>
      </c>
      <c r="F24" s="75">
        <f t="shared" si="4"/>
        <v>1.1481481481481481</v>
      </c>
      <c r="G24" s="75">
        <f t="shared" si="5"/>
        <v>0.4725</v>
      </c>
      <c r="H24" s="63">
        <f t="shared" si="6"/>
        <v>0.2553191489361702</v>
      </c>
      <c r="I24" s="63">
        <f t="shared" si="7"/>
        <v>0.25666666666666665</v>
      </c>
      <c r="J24" s="63">
        <f t="shared" si="8"/>
        <v>0.2</v>
      </c>
      <c r="K24" s="63">
        <f t="shared" si="9"/>
        <v>0.75</v>
      </c>
      <c r="L24" s="63">
        <f t="shared" si="10"/>
        <v>3.7566666666666664</v>
      </c>
      <c r="M24" s="63">
        <f t="shared" si="11"/>
        <v>3.3675675675675674</v>
      </c>
      <c r="N24" s="63">
        <f t="shared" si="12"/>
        <v>1.15</v>
      </c>
      <c r="O24" s="63">
        <f t="shared" si="13"/>
        <v>0.85</v>
      </c>
      <c r="P24" s="63">
        <v>1</v>
      </c>
      <c r="Q24" s="69">
        <f t="shared" si="14"/>
        <v>28.610439626556648</v>
      </c>
      <c r="R24" s="69">
        <f t="shared" si="24"/>
        <v>533.2379132780195</v>
      </c>
      <c r="S24" s="76">
        <f t="shared" si="15"/>
        <v>0.4299999999999995</v>
      </c>
      <c r="T24" s="68">
        <f t="shared" si="16"/>
        <v>2.2841754894035917</v>
      </c>
      <c r="U24" s="68">
        <f t="shared" si="17"/>
        <v>4.647364293364382</v>
      </c>
      <c r="V24" s="68">
        <f t="shared" si="18"/>
        <v>23.963075333192265</v>
      </c>
      <c r="W24" s="68">
        <f t="shared" si="25"/>
        <v>489.64657155476044</v>
      </c>
      <c r="X24" s="76">
        <f t="shared" si="30"/>
        <v>0.5700000000000003</v>
      </c>
      <c r="Y24" s="68">
        <f t="shared" si="19"/>
        <v>13.658952939919597</v>
      </c>
      <c r="Z24" s="76">
        <f t="shared" si="26"/>
        <v>0.5434958570412601</v>
      </c>
      <c r="AA24" s="68">
        <f t="shared" si="27"/>
        <v>13.02383216555761</v>
      </c>
      <c r="AB24" s="68">
        <f t="shared" si="31"/>
        <v>370.492873582481</v>
      </c>
      <c r="AC24" s="66"/>
      <c r="AD24" s="69">
        <f t="shared" si="34"/>
        <v>11.25</v>
      </c>
      <c r="AE24" s="79">
        <f t="shared" si="28"/>
        <v>220.75</v>
      </c>
      <c r="AF24" s="79">
        <f t="shared" si="32"/>
        <v>113.75</v>
      </c>
      <c r="AG24" s="68">
        <f>AD24*S24*228/1228</f>
        <v>0.8981677524429956</v>
      </c>
      <c r="AH24" s="68">
        <f t="shared" si="21"/>
        <v>2.2736159229558597</v>
      </c>
      <c r="AI24" s="68">
        <v>1</v>
      </c>
      <c r="AJ24" s="68">
        <f>AD24*(1-Z24)</f>
        <v>5.135671608285824</v>
      </c>
      <c r="AK24" s="68">
        <f t="shared" si="22"/>
        <v>8.409287531241684</v>
      </c>
      <c r="AL24" s="68">
        <f t="shared" si="29"/>
        <v>89.16985520294693</v>
      </c>
      <c r="AM24" s="110"/>
      <c r="AN24" s="110"/>
      <c r="AO24" s="110"/>
    </row>
    <row r="25" spans="1:41" ht="13.5" customHeight="1">
      <c r="A25" s="70">
        <f t="shared" si="23"/>
        <v>0.19000000000000003</v>
      </c>
      <c r="B25" s="80">
        <f t="shared" si="33"/>
        <v>11.25</v>
      </c>
      <c r="C25" s="74">
        <f t="shared" si="1"/>
        <v>3.05</v>
      </c>
      <c r="D25" s="75">
        <f t="shared" si="2"/>
        <v>0.42857142857142855</v>
      </c>
      <c r="E25" s="75">
        <f t="shared" si="3"/>
        <v>0.675</v>
      </c>
      <c r="F25" s="75">
        <f t="shared" si="4"/>
        <v>1.1481481481481481</v>
      </c>
      <c r="G25" s="75">
        <f t="shared" si="5"/>
        <v>0.4725</v>
      </c>
      <c r="H25" s="63">
        <f t="shared" si="6"/>
        <v>0.2553191489361702</v>
      </c>
      <c r="I25" s="63">
        <f t="shared" si="7"/>
        <v>0.25666666666666665</v>
      </c>
      <c r="J25" s="63">
        <f t="shared" si="8"/>
        <v>0.2</v>
      </c>
      <c r="K25" s="63">
        <f t="shared" si="9"/>
        <v>0.75</v>
      </c>
      <c r="L25" s="63">
        <f t="shared" si="10"/>
        <v>3.7566666666666664</v>
      </c>
      <c r="M25" s="63">
        <f t="shared" si="11"/>
        <v>3.3675675675675674</v>
      </c>
      <c r="N25" s="63">
        <f t="shared" si="12"/>
        <v>1.15</v>
      </c>
      <c r="O25" s="63">
        <f t="shared" si="13"/>
        <v>0.85</v>
      </c>
      <c r="P25" s="63">
        <v>1</v>
      </c>
      <c r="Q25" s="69">
        <f t="shared" si="14"/>
        <v>28.610439626556648</v>
      </c>
      <c r="R25" s="69">
        <f t="shared" si="24"/>
        <v>561.8483529045761</v>
      </c>
      <c r="S25" s="76">
        <f t="shared" si="15"/>
        <v>0.4549999999999995</v>
      </c>
      <c r="T25" s="68">
        <f t="shared" si="16"/>
        <v>2.416976389950312</v>
      </c>
      <c r="U25" s="68">
        <f t="shared" si="17"/>
        <v>4.9175598918158</v>
      </c>
      <c r="V25" s="68">
        <f t="shared" si="18"/>
        <v>23.69287973474085</v>
      </c>
      <c r="W25" s="68">
        <f t="shared" si="25"/>
        <v>513.3394512895013</v>
      </c>
      <c r="X25" s="76">
        <f t="shared" si="30"/>
        <v>0.5450000000000003</v>
      </c>
      <c r="Y25" s="68">
        <f t="shared" si="19"/>
        <v>12.912619455433768</v>
      </c>
      <c r="Z25" s="76">
        <f t="shared" si="26"/>
        <v>0.5196583194517311</v>
      </c>
      <c r="AA25" s="68">
        <f t="shared" si="27"/>
        <v>12.312202065927407</v>
      </c>
      <c r="AB25" s="68">
        <f t="shared" si="31"/>
        <v>382.80507564840843</v>
      </c>
      <c r="AC25" s="66"/>
      <c r="AD25" s="69">
        <f t="shared" si="34"/>
        <v>11.25</v>
      </c>
      <c r="AE25" s="79">
        <f t="shared" si="28"/>
        <v>232</v>
      </c>
      <c r="AF25" s="79">
        <f t="shared" si="32"/>
        <v>125</v>
      </c>
      <c r="AG25" s="68">
        <f>AD25*S25*228/1228</f>
        <v>0.9503868078175886</v>
      </c>
      <c r="AH25" s="68">
        <f t="shared" si="21"/>
        <v>2.405802895220736</v>
      </c>
      <c r="AI25" s="68">
        <v>2</v>
      </c>
      <c r="AJ25" s="68">
        <f>AD25*(1-Z25)</f>
        <v>5.403843906168024</v>
      </c>
      <c r="AK25" s="68">
        <f t="shared" si="22"/>
        <v>9.80964680138876</v>
      </c>
      <c r="AL25" s="68">
        <f t="shared" si="29"/>
        <v>98.9795020043357</v>
      </c>
      <c r="AM25" s="2">
        <f>SUM(AH7:AH25)</f>
        <v>24.697226400314804</v>
      </c>
      <c r="AN25" s="2">
        <f>SUM(AI7:AI25)</f>
        <v>14</v>
      </c>
      <c r="AO25" s="2">
        <f>SUM(AJ7:AJ25)</f>
        <v>60.28227560402088</v>
      </c>
    </row>
    <row r="26" spans="1:41" s="137" customFormat="1" ht="13.5" customHeight="1">
      <c r="A26" s="130">
        <f t="shared" si="23"/>
        <v>0.20000000000000004</v>
      </c>
      <c r="B26" s="131">
        <f t="shared" si="33"/>
        <v>11.25</v>
      </c>
      <c r="C26" s="131">
        <f t="shared" si="1"/>
        <v>3.05</v>
      </c>
      <c r="D26" s="132">
        <f t="shared" si="2"/>
        <v>0.42857142857142855</v>
      </c>
      <c r="E26" s="132">
        <f t="shared" si="3"/>
        <v>0.675</v>
      </c>
      <c r="F26" s="132">
        <f t="shared" si="4"/>
        <v>1.1481481481481481</v>
      </c>
      <c r="G26" s="132">
        <f t="shared" si="5"/>
        <v>0.4725</v>
      </c>
      <c r="H26" s="135">
        <f t="shared" si="6"/>
        <v>0.2553191489361702</v>
      </c>
      <c r="I26" s="135">
        <f t="shared" si="7"/>
        <v>0.25666666666666665</v>
      </c>
      <c r="J26" s="135">
        <f t="shared" si="8"/>
        <v>0.2</v>
      </c>
      <c r="K26" s="135">
        <f t="shared" si="9"/>
        <v>0.75</v>
      </c>
      <c r="L26" s="135">
        <f t="shared" si="10"/>
        <v>3.7566666666666664</v>
      </c>
      <c r="M26" s="135">
        <f t="shared" si="11"/>
        <v>3.3675675675675674</v>
      </c>
      <c r="N26" s="135">
        <f t="shared" si="12"/>
        <v>1.15</v>
      </c>
      <c r="O26" s="135">
        <f t="shared" si="13"/>
        <v>0.85</v>
      </c>
      <c r="P26" s="135">
        <v>1</v>
      </c>
      <c r="Q26" s="133">
        <f t="shared" si="14"/>
        <v>28.610439626556648</v>
      </c>
      <c r="R26" s="133">
        <f t="shared" si="24"/>
        <v>590.4587925311328</v>
      </c>
      <c r="S26" s="134">
        <f t="shared" si="15"/>
        <v>0.47999999999999954</v>
      </c>
      <c r="T26" s="133">
        <f t="shared" si="16"/>
        <v>2.549777290497033</v>
      </c>
      <c r="U26" s="133">
        <f t="shared" si="17"/>
        <v>5.187755490267217</v>
      </c>
      <c r="V26" s="133">
        <f t="shared" si="18"/>
        <v>23.42268413628943</v>
      </c>
      <c r="W26" s="133">
        <f t="shared" si="25"/>
        <v>536.7621354257907</v>
      </c>
      <c r="X26" s="134">
        <f t="shared" si="30"/>
        <v>0.5200000000000002</v>
      </c>
      <c r="Y26" s="133">
        <f t="shared" si="19"/>
        <v>12.17979575087051</v>
      </c>
      <c r="Z26" s="134">
        <f t="shared" si="26"/>
        <v>0.4958207818622022</v>
      </c>
      <c r="AA26" s="133">
        <f t="shared" si="27"/>
        <v>11.613453561766425</v>
      </c>
      <c r="AB26" s="133">
        <f t="shared" si="31"/>
        <v>394.4185292101749</v>
      </c>
      <c r="AC26" s="135"/>
      <c r="AD26" s="133">
        <f t="shared" si="34"/>
        <v>11.25</v>
      </c>
      <c r="AE26" s="133">
        <f t="shared" si="28"/>
        <v>243.25</v>
      </c>
      <c r="AF26" s="133">
        <f t="shared" si="32"/>
        <v>136.25</v>
      </c>
      <c r="AG26" s="133">
        <f>AD26*S26*228/1228</f>
        <v>1.0026058631921815</v>
      </c>
      <c r="AH26" s="133">
        <f t="shared" si="21"/>
        <v>2.5379898674856123</v>
      </c>
      <c r="AI26" s="133">
        <v>2</v>
      </c>
      <c r="AJ26" s="133">
        <f>AD26*(1-Z26)</f>
        <v>5.672016204050225</v>
      </c>
      <c r="AK26" s="133">
        <f t="shared" si="22"/>
        <v>10.210006071535837</v>
      </c>
      <c r="AL26" s="133">
        <f t="shared" si="29"/>
        <v>109.18950807587154</v>
      </c>
      <c r="AM26" s="136">
        <f>SUM(AH7:AH26)</f>
        <v>27.235216267800418</v>
      </c>
      <c r="AN26" s="136">
        <f>SUM(AI7:AI26)</f>
        <v>16</v>
      </c>
      <c r="AO26" s="136">
        <f>SUM(AJ7:AJ26)</f>
        <v>65.9542918080711</v>
      </c>
    </row>
    <row r="27" spans="1:41" ht="13.5" customHeight="1">
      <c r="A27" s="70">
        <f t="shared" si="23"/>
        <v>0.21000000000000005</v>
      </c>
      <c r="B27" s="80">
        <f t="shared" si="33"/>
        <v>11.25</v>
      </c>
      <c r="C27" s="80">
        <v>3</v>
      </c>
      <c r="D27" s="75">
        <f t="shared" si="2"/>
        <v>0.42857142857142855</v>
      </c>
      <c r="E27" s="75">
        <f t="shared" si="3"/>
        <v>0.675</v>
      </c>
      <c r="F27" s="75">
        <f t="shared" si="4"/>
        <v>1.1481481481481481</v>
      </c>
      <c r="G27" s="75">
        <f t="shared" si="5"/>
        <v>0.4725</v>
      </c>
      <c r="H27" s="63">
        <f t="shared" si="6"/>
        <v>0.2553191489361702</v>
      </c>
      <c r="I27" s="63">
        <f t="shared" si="7"/>
        <v>0.25666666666666665</v>
      </c>
      <c r="J27" s="63">
        <f t="shared" si="8"/>
        <v>0.2</v>
      </c>
      <c r="K27" s="63">
        <f t="shared" si="9"/>
        <v>0.75</v>
      </c>
      <c r="L27" s="63">
        <f t="shared" si="10"/>
        <v>3.7566666666666664</v>
      </c>
      <c r="M27" s="63">
        <f t="shared" si="11"/>
        <v>3.3675675675675674</v>
      </c>
      <c r="N27" s="63">
        <f t="shared" si="12"/>
        <v>1.15</v>
      </c>
      <c r="O27" s="63">
        <f t="shared" si="13"/>
        <v>0.85</v>
      </c>
      <c r="P27" s="63">
        <v>1</v>
      </c>
      <c r="Q27" s="69">
        <f t="shared" si="14"/>
        <v>28.56043962655665</v>
      </c>
      <c r="R27" s="69">
        <f t="shared" si="24"/>
        <v>619.0192321576894</v>
      </c>
      <c r="S27" s="76">
        <f t="shared" si="15"/>
        <v>0.5049999999999996</v>
      </c>
      <c r="T27" s="68">
        <f t="shared" si="16"/>
        <v>2.677890080294568</v>
      </c>
      <c r="U27" s="68">
        <f t="shared" si="17"/>
        <v>5.44841269790752</v>
      </c>
      <c r="V27" s="68">
        <f t="shared" si="18"/>
        <v>23.11202692864913</v>
      </c>
      <c r="W27" s="68">
        <f t="shared" si="25"/>
        <v>559.8741623544398</v>
      </c>
      <c r="X27" s="76">
        <f t="shared" si="30"/>
        <v>0.4950000000000002</v>
      </c>
      <c r="Y27" s="68">
        <f t="shared" si="19"/>
        <v>11.440453329681324</v>
      </c>
      <c r="Z27" s="76">
        <f t="shared" si="26"/>
        <v>0.47198324427267324</v>
      </c>
      <c r="AA27" s="68">
        <f t="shared" si="27"/>
        <v>10.908489451501204</v>
      </c>
      <c r="AB27" s="68">
        <f t="shared" si="31"/>
        <v>405.3270186616761</v>
      </c>
      <c r="AC27" s="66"/>
      <c r="AD27" s="69">
        <f t="shared" si="34"/>
        <v>11.25</v>
      </c>
      <c r="AE27" s="79">
        <f t="shared" si="28"/>
        <v>254.5</v>
      </c>
      <c r="AF27" s="79">
        <f t="shared" si="32"/>
        <v>147.5</v>
      </c>
      <c r="AG27" s="68">
        <f>AD27*S27*228/1228</f>
        <v>1.0548249185667744</v>
      </c>
      <c r="AH27" s="68">
        <f t="shared" si="21"/>
        <v>2.670176839750488</v>
      </c>
      <c r="AI27" s="68">
        <v>2</v>
      </c>
      <c r="AJ27" s="68">
        <f>AD27*(1-Z27)</f>
        <v>5.940188501932426</v>
      </c>
      <c r="AK27" s="68">
        <f t="shared" si="22"/>
        <v>10.610365341682915</v>
      </c>
      <c r="AL27" s="68">
        <f t="shared" si="29"/>
        <v>119.79987341755447</v>
      </c>
      <c r="AM27" s="2">
        <f>SUM(AH7:AH27)</f>
        <v>29.905393107550907</v>
      </c>
      <c r="AN27" s="2">
        <f>SUM(AI7:AI27)</f>
        <v>18</v>
      </c>
      <c r="AO27" s="2">
        <f>SUM(AJ7:AJ27)</f>
        <v>71.89448031000353</v>
      </c>
    </row>
    <row r="28" spans="1:41" s="61" customFormat="1" ht="13.5" customHeight="1">
      <c r="A28" s="128">
        <f t="shared" si="23"/>
        <v>0.22000000000000006</v>
      </c>
      <c r="B28" s="80">
        <f t="shared" si="33"/>
        <v>11.25</v>
      </c>
      <c r="C28" s="80">
        <v>3</v>
      </c>
      <c r="D28" s="129">
        <f t="shared" si="2"/>
        <v>0.42857142857142855</v>
      </c>
      <c r="E28" s="129">
        <f t="shared" si="3"/>
        <v>0.675</v>
      </c>
      <c r="F28" s="129">
        <f t="shared" si="4"/>
        <v>1.1481481481481481</v>
      </c>
      <c r="G28" s="129">
        <f t="shared" si="5"/>
        <v>0.4725</v>
      </c>
      <c r="H28" s="64">
        <f t="shared" si="6"/>
        <v>0.2553191489361702</v>
      </c>
      <c r="I28" s="64">
        <f t="shared" si="7"/>
        <v>0.25666666666666665</v>
      </c>
      <c r="J28" s="64">
        <f t="shared" si="8"/>
        <v>0.2</v>
      </c>
      <c r="K28" s="64">
        <f t="shared" si="9"/>
        <v>0.75</v>
      </c>
      <c r="L28" s="64">
        <f t="shared" si="10"/>
        <v>3.7566666666666664</v>
      </c>
      <c r="M28" s="64">
        <f t="shared" si="11"/>
        <v>3.3675675675675674</v>
      </c>
      <c r="N28" s="64">
        <f t="shared" si="12"/>
        <v>1.15</v>
      </c>
      <c r="O28" s="64">
        <f t="shared" si="13"/>
        <v>0.85</v>
      </c>
      <c r="P28" s="64">
        <v>1</v>
      </c>
      <c r="Q28" s="69">
        <f t="shared" si="14"/>
        <v>28.56043962655665</v>
      </c>
      <c r="R28" s="69">
        <f t="shared" si="24"/>
        <v>647.5796717842461</v>
      </c>
      <c r="S28" s="78">
        <f t="shared" si="15"/>
        <v>0.5299999999999996</v>
      </c>
      <c r="T28" s="69">
        <f t="shared" si="16"/>
        <v>2.810458896150735</v>
      </c>
      <c r="U28" s="69">
        <f t="shared" si="17"/>
        <v>5.718136098794032</v>
      </c>
      <c r="V28" s="69">
        <f t="shared" si="18"/>
        <v>22.842303527762617</v>
      </c>
      <c r="W28" s="69">
        <f t="shared" si="25"/>
        <v>582.7164658822024</v>
      </c>
      <c r="X28" s="78">
        <f t="shared" si="30"/>
        <v>0.4700000000000002</v>
      </c>
      <c r="Y28" s="69">
        <f t="shared" si="19"/>
        <v>10.735882658048434</v>
      </c>
      <c r="Z28" s="78">
        <f t="shared" si="26"/>
        <v>0.44814570668314424</v>
      </c>
      <c r="AA28" s="69">
        <f t="shared" si="27"/>
        <v>10.236680256720057</v>
      </c>
      <c r="AB28" s="69">
        <f t="shared" si="31"/>
        <v>415.56369891839614</v>
      </c>
      <c r="AC28" s="64"/>
      <c r="AD28" s="69">
        <f t="shared" si="34"/>
        <v>11.25</v>
      </c>
      <c r="AE28" s="69">
        <f t="shared" si="28"/>
        <v>265.75</v>
      </c>
      <c r="AF28" s="69">
        <f t="shared" si="32"/>
        <v>158.75</v>
      </c>
      <c r="AG28" s="69">
        <f>AD28*S28*228/1228</f>
        <v>1.107043973941367</v>
      </c>
      <c r="AH28" s="69">
        <f t="shared" si="21"/>
        <v>2.8023638120153636</v>
      </c>
      <c r="AI28" s="69">
        <v>2</v>
      </c>
      <c r="AJ28" s="69">
        <f>AD28*(1-Z28)</f>
        <v>6.208360799814628</v>
      </c>
      <c r="AK28" s="69">
        <f t="shared" si="22"/>
        <v>11.01072461182999</v>
      </c>
      <c r="AL28" s="69">
        <f t="shared" si="29"/>
        <v>130.81059802938447</v>
      </c>
      <c r="AM28" s="127">
        <f>SUM(AH7:AH28)</f>
        <v>32.70775691956627</v>
      </c>
      <c r="AN28" s="127">
        <f>SUM(AI7:AI28)</f>
        <v>20</v>
      </c>
      <c r="AO28" s="127">
        <f>SUM(AJ7:AJ28)</f>
        <v>78.10284110981816</v>
      </c>
    </row>
    <row r="29" spans="1:41" ht="13.5" customHeight="1">
      <c r="A29" s="70">
        <f t="shared" si="23"/>
        <v>0.23000000000000007</v>
      </c>
      <c r="B29" s="80">
        <f t="shared" si="33"/>
        <v>11.25</v>
      </c>
      <c r="C29" s="80">
        <v>3</v>
      </c>
      <c r="D29" s="75">
        <f t="shared" si="2"/>
        <v>0.42857142857142855</v>
      </c>
      <c r="E29" s="75">
        <f t="shared" si="3"/>
        <v>0.675</v>
      </c>
      <c r="F29" s="75">
        <f t="shared" si="4"/>
        <v>1.1481481481481481</v>
      </c>
      <c r="G29" s="75">
        <f t="shared" si="5"/>
        <v>0.4725</v>
      </c>
      <c r="H29" s="63">
        <f t="shared" si="6"/>
        <v>0.2553191489361702</v>
      </c>
      <c r="I29" s="63">
        <f t="shared" si="7"/>
        <v>0.25666666666666665</v>
      </c>
      <c r="J29" s="63">
        <f t="shared" si="8"/>
        <v>0.2</v>
      </c>
      <c r="K29" s="63">
        <f t="shared" si="9"/>
        <v>0.75</v>
      </c>
      <c r="L29" s="63">
        <f t="shared" si="10"/>
        <v>3.7566666666666664</v>
      </c>
      <c r="M29" s="63">
        <f t="shared" si="11"/>
        <v>3.3675675675675674</v>
      </c>
      <c r="N29" s="63">
        <f t="shared" si="12"/>
        <v>1.15</v>
      </c>
      <c r="O29" s="63">
        <f t="shared" si="13"/>
        <v>0.85</v>
      </c>
      <c r="P29" s="63">
        <v>1</v>
      </c>
      <c r="Q29" s="69">
        <f t="shared" si="14"/>
        <v>28.56043962655665</v>
      </c>
      <c r="R29" s="69">
        <f t="shared" si="24"/>
        <v>676.1401114108028</v>
      </c>
      <c r="S29" s="76">
        <f t="shared" si="15"/>
        <v>0.5549999999999996</v>
      </c>
      <c r="T29" s="68">
        <f t="shared" si="16"/>
        <v>2.943027712006902</v>
      </c>
      <c r="U29" s="68">
        <f t="shared" si="17"/>
        <v>5.987859499680543</v>
      </c>
      <c r="V29" s="68">
        <f t="shared" si="18"/>
        <v>22.572580126876108</v>
      </c>
      <c r="W29" s="68">
        <f t="shared" si="25"/>
        <v>605.2890460090786</v>
      </c>
      <c r="X29" s="76">
        <f t="shared" si="30"/>
        <v>0.4450000000000002</v>
      </c>
      <c r="Y29" s="68">
        <f t="shared" si="19"/>
        <v>10.044798156459873</v>
      </c>
      <c r="Z29" s="76">
        <f t="shared" si="26"/>
        <v>0.4243081690936153</v>
      </c>
      <c r="AA29" s="68">
        <f t="shared" si="27"/>
        <v>9.577730145353728</v>
      </c>
      <c r="AB29" s="68">
        <f t="shared" si="31"/>
        <v>425.14142906374985</v>
      </c>
      <c r="AC29" s="66"/>
      <c r="AD29" s="69">
        <f t="shared" si="34"/>
        <v>11.25</v>
      </c>
      <c r="AE29" s="79">
        <f t="shared" si="28"/>
        <v>277</v>
      </c>
      <c r="AF29" s="79">
        <f t="shared" si="32"/>
        <v>170</v>
      </c>
      <c r="AG29" s="68">
        <f>AD29*S29*228/1228</f>
        <v>1.1592630293159603</v>
      </c>
      <c r="AH29" s="68">
        <f t="shared" si="21"/>
        <v>2.9345507842802396</v>
      </c>
      <c r="AI29" s="68">
        <v>2</v>
      </c>
      <c r="AJ29" s="68">
        <f>AD29*(1-Z29)</f>
        <v>6.476533097696828</v>
      </c>
      <c r="AK29" s="68">
        <f t="shared" si="22"/>
        <v>11.411083881977067</v>
      </c>
      <c r="AL29" s="68">
        <f t="shared" si="29"/>
        <v>142.22168191136154</v>
      </c>
      <c r="AM29" s="2">
        <f>SUM(AH7:AH29)</f>
        <v>35.64230770384651</v>
      </c>
      <c r="AN29" s="2">
        <f>SUM(AI7:AI29)</f>
        <v>22</v>
      </c>
      <c r="AO29" s="2">
        <f>SUM(AJ7:AJ29)</f>
        <v>84.57937420751499</v>
      </c>
    </row>
    <row r="30" spans="1:38" ht="14.25" customHeight="1">
      <c r="A30" s="70">
        <f t="shared" si="23"/>
        <v>0.24000000000000007</v>
      </c>
      <c r="B30" s="74">
        <f aca="true" t="shared" si="35" ref="B30:B36">(227-170)/7</f>
        <v>8.142857142857142</v>
      </c>
      <c r="C30" s="80">
        <v>3</v>
      </c>
      <c r="D30" s="75">
        <f t="shared" si="2"/>
        <v>0.42857142857142855</v>
      </c>
      <c r="E30" s="75">
        <f t="shared" si="3"/>
        <v>0.675</v>
      </c>
      <c r="F30" s="75">
        <f t="shared" si="4"/>
        <v>1.1481481481481481</v>
      </c>
      <c r="G30" s="75">
        <f t="shared" si="5"/>
        <v>0.4725</v>
      </c>
      <c r="H30" s="63">
        <f t="shared" si="6"/>
        <v>0.2553191489361702</v>
      </c>
      <c r="I30" s="63">
        <f t="shared" si="7"/>
        <v>0.25666666666666665</v>
      </c>
      <c r="J30" s="63">
        <f t="shared" si="8"/>
        <v>0.2</v>
      </c>
      <c r="K30" s="63">
        <f t="shared" si="9"/>
        <v>0.75</v>
      </c>
      <c r="L30" s="63">
        <f t="shared" si="10"/>
        <v>3.7566666666666664</v>
      </c>
      <c r="M30" s="63">
        <f t="shared" si="11"/>
        <v>3.3675675675675674</v>
      </c>
      <c r="N30" s="63">
        <f t="shared" si="12"/>
        <v>1.15</v>
      </c>
      <c r="O30" s="63">
        <f t="shared" si="13"/>
        <v>0.85</v>
      </c>
      <c r="P30" s="63">
        <v>1</v>
      </c>
      <c r="Q30" s="69">
        <f t="shared" si="14"/>
        <v>25.45329676941379</v>
      </c>
      <c r="R30" s="69">
        <f t="shared" si="24"/>
        <v>701.5934081802166</v>
      </c>
      <c r="S30" s="76">
        <f t="shared" si="15"/>
        <v>0.5799999999999996</v>
      </c>
      <c r="T30" s="68">
        <f t="shared" si="16"/>
        <v>2.740996713996154</v>
      </c>
      <c r="U30" s="68">
        <f t="shared" si="17"/>
        <v>5.576808925561532</v>
      </c>
      <c r="V30" s="68">
        <f t="shared" si="18"/>
        <v>19.876487843852257</v>
      </c>
      <c r="W30" s="68">
        <f t="shared" si="25"/>
        <v>625.1655338529308</v>
      </c>
      <c r="X30" s="76">
        <f t="shared" si="30"/>
        <v>0.42000000000000015</v>
      </c>
      <c r="Y30" s="68">
        <f t="shared" si="19"/>
        <v>8.348124894417952</v>
      </c>
      <c r="Z30" s="76">
        <f t="shared" si="26"/>
        <v>0.40047063150408635</v>
      </c>
      <c r="AA30" s="68">
        <f t="shared" si="27"/>
        <v>7.959949638910809</v>
      </c>
      <c r="AB30" s="68">
        <f t="shared" si="31"/>
        <v>433.10137870266067</v>
      </c>
      <c r="AC30" s="66"/>
      <c r="AD30" s="79">
        <f aca="true" t="shared" si="36" ref="AD30:AD36">(227-170)/7</f>
        <v>8.142857142857142</v>
      </c>
      <c r="AE30" s="79">
        <f t="shared" si="28"/>
        <v>285.14285714285717</v>
      </c>
      <c r="AF30" s="79">
        <f t="shared" si="32"/>
        <v>178.14285714285717</v>
      </c>
      <c r="AG30" s="68">
        <f>AD30*S30*228/1228</f>
        <v>0.8768822708236382</v>
      </c>
      <c r="AH30" s="68">
        <f t="shared" si="21"/>
        <v>2.219733995213607</v>
      </c>
      <c r="AI30" s="68">
        <v>2</v>
      </c>
      <c r="AJ30" s="68">
        <f>AD30*(1-Z30)</f>
        <v>4.881882000609583</v>
      </c>
      <c r="AK30" s="68">
        <f t="shared" si="22"/>
        <v>9.10161599582319</v>
      </c>
      <c r="AL30" s="68">
        <f t="shared" si="29"/>
        <v>151.32329790718472</v>
      </c>
    </row>
    <row r="31" spans="1:38" ht="13.5" customHeight="1">
      <c r="A31" s="70">
        <f t="shared" si="23"/>
        <v>0.25000000000000006</v>
      </c>
      <c r="B31" s="74">
        <f t="shared" si="35"/>
        <v>8.142857142857142</v>
      </c>
      <c r="C31" s="80">
        <v>3</v>
      </c>
      <c r="D31" s="75">
        <f t="shared" si="2"/>
        <v>0.42857142857142855</v>
      </c>
      <c r="E31" s="75">
        <f t="shared" si="3"/>
        <v>0.675</v>
      </c>
      <c r="F31" s="75">
        <f t="shared" si="4"/>
        <v>1.1481481481481481</v>
      </c>
      <c r="G31" s="75">
        <f t="shared" si="5"/>
        <v>0.4725</v>
      </c>
      <c r="H31" s="63">
        <f t="shared" si="6"/>
        <v>0.2553191489361702</v>
      </c>
      <c r="I31" s="63">
        <f t="shared" si="7"/>
        <v>0.25666666666666665</v>
      </c>
      <c r="J31" s="63">
        <f t="shared" si="8"/>
        <v>0.2</v>
      </c>
      <c r="K31" s="63">
        <f t="shared" si="9"/>
        <v>0.75</v>
      </c>
      <c r="L31" s="63">
        <f t="shared" si="10"/>
        <v>3.7566666666666664</v>
      </c>
      <c r="M31" s="63">
        <f t="shared" si="11"/>
        <v>3.3675675675675674</v>
      </c>
      <c r="N31" s="63">
        <f t="shared" si="12"/>
        <v>1.15</v>
      </c>
      <c r="O31" s="63">
        <f t="shared" si="13"/>
        <v>0.85</v>
      </c>
      <c r="P31" s="63">
        <v>1</v>
      </c>
      <c r="Q31" s="69">
        <f t="shared" si="14"/>
        <v>25.45329676941379</v>
      </c>
      <c r="R31" s="69">
        <f t="shared" si="24"/>
        <v>727.0467049496303</v>
      </c>
      <c r="S31" s="76">
        <f t="shared" si="15"/>
        <v>0.6049999999999996</v>
      </c>
      <c r="T31" s="68">
        <f t="shared" si="16"/>
        <v>2.8591431240821956</v>
      </c>
      <c r="U31" s="68">
        <f t="shared" si="17"/>
        <v>5.81718862062884</v>
      </c>
      <c r="V31" s="68">
        <f t="shared" si="18"/>
        <v>19.63610814878495</v>
      </c>
      <c r="W31" s="68">
        <f t="shared" si="25"/>
        <v>644.8016420017158</v>
      </c>
      <c r="X31" s="76">
        <f t="shared" si="30"/>
        <v>0.39500000000000013</v>
      </c>
      <c r="Y31" s="68">
        <f t="shared" si="19"/>
        <v>7.756262718770057</v>
      </c>
      <c r="Z31" s="76">
        <f t="shared" si="26"/>
        <v>0.37663309391455735</v>
      </c>
      <c r="AA31" s="68">
        <f t="shared" si="27"/>
        <v>7.395608164517727</v>
      </c>
      <c r="AB31" s="68">
        <f t="shared" si="31"/>
        <v>440.4969868671784</v>
      </c>
      <c r="AC31" s="66"/>
      <c r="AD31" s="79">
        <f t="shared" si="36"/>
        <v>8.142857142857142</v>
      </c>
      <c r="AE31" s="79">
        <f t="shared" si="28"/>
        <v>293.28571428571433</v>
      </c>
      <c r="AF31" s="79">
        <f t="shared" si="32"/>
        <v>186.28571428571433</v>
      </c>
      <c r="AG31" s="68">
        <f>AD31*S31*228/1228</f>
        <v>0.9146789204281055</v>
      </c>
      <c r="AH31" s="68">
        <f t="shared" si="21"/>
        <v>2.3154121846624696</v>
      </c>
      <c r="AI31" s="68">
        <v>2</v>
      </c>
      <c r="AJ31" s="68">
        <f>AD31*(1-Z31)</f>
        <v>5.075987663838604</v>
      </c>
      <c r="AK31" s="68">
        <f t="shared" si="22"/>
        <v>9.391399848501074</v>
      </c>
      <c r="AL31" s="68">
        <f t="shared" si="29"/>
        <v>160.7146977556858</v>
      </c>
    </row>
    <row r="32" spans="1:38" ht="13.5" customHeight="1">
      <c r="A32" s="70">
        <f t="shared" si="23"/>
        <v>0.26000000000000006</v>
      </c>
      <c r="B32" s="74">
        <f t="shared" si="35"/>
        <v>8.142857142857142</v>
      </c>
      <c r="C32" s="80">
        <v>3</v>
      </c>
      <c r="D32" s="75">
        <f t="shared" si="2"/>
        <v>0.42857142857142855</v>
      </c>
      <c r="E32" s="75">
        <f t="shared" si="3"/>
        <v>0.675</v>
      </c>
      <c r="F32" s="75">
        <f t="shared" si="4"/>
        <v>1.1481481481481481</v>
      </c>
      <c r="G32" s="75">
        <f t="shared" si="5"/>
        <v>0.4725</v>
      </c>
      <c r="H32" s="63">
        <f t="shared" si="6"/>
        <v>0.2553191489361702</v>
      </c>
      <c r="I32" s="63">
        <f t="shared" si="7"/>
        <v>0.25666666666666665</v>
      </c>
      <c r="J32" s="63">
        <f t="shared" si="8"/>
        <v>0.2</v>
      </c>
      <c r="K32" s="63">
        <f t="shared" si="9"/>
        <v>0.75</v>
      </c>
      <c r="L32" s="63">
        <f t="shared" si="10"/>
        <v>3.7566666666666664</v>
      </c>
      <c r="M32" s="63">
        <f t="shared" si="11"/>
        <v>3.3675675675675674</v>
      </c>
      <c r="N32" s="63">
        <f t="shared" si="12"/>
        <v>1.15</v>
      </c>
      <c r="O32" s="63">
        <f t="shared" si="13"/>
        <v>0.85</v>
      </c>
      <c r="P32" s="63">
        <v>1</v>
      </c>
      <c r="Q32" s="69">
        <f t="shared" si="14"/>
        <v>25.45329676941379</v>
      </c>
      <c r="R32" s="69">
        <f t="shared" si="24"/>
        <v>752.5000017190441</v>
      </c>
      <c r="S32" s="76">
        <f t="shared" si="15"/>
        <v>0.6299999999999997</v>
      </c>
      <c r="T32" s="68">
        <f t="shared" si="16"/>
        <v>2.977289534168237</v>
      </c>
      <c r="U32" s="68">
        <f t="shared" si="17"/>
        <v>6.057568315696148</v>
      </c>
      <c r="V32" s="68">
        <f t="shared" si="18"/>
        <v>19.39572845371764</v>
      </c>
      <c r="W32" s="68">
        <f t="shared" si="25"/>
        <v>664.1973704554334</v>
      </c>
      <c r="X32" s="76">
        <f t="shared" si="30"/>
        <v>0.3700000000000001</v>
      </c>
      <c r="Y32" s="68">
        <f t="shared" si="19"/>
        <v>7.176419527875529</v>
      </c>
      <c r="Z32" s="76">
        <f t="shared" si="26"/>
        <v>0.3527955563250284</v>
      </c>
      <c r="AA32" s="68">
        <f t="shared" si="27"/>
        <v>6.842726810158498</v>
      </c>
      <c r="AB32" s="68">
        <f t="shared" si="31"/>
        <v>447.33971367733693</v>
      </c>
      <c r="AC32" s="66"/>
      <c r="AD32" s="79">
        <f t="shared" si="36"/>
        <v>8.142857142857142</v>
      </c>
      <c r="AE32" s="79">
        <f t="shared" si="28"/>
        <v>301.4285714285715</v>
      </c>
      <c r="AF32" s="79">
        <f t="shared" si="32"/>
        <v>194.4285714285715</v>
      </c>
      <c r="AG32" s="68">
        <f>AD32*S32*228/1228</f>
        <v>0.9524755700325728</v>
      </c>
      <c r="AH32" s="68">
        <f t="shared" si="21"/>
        <v>2.4110903741113323</v>
      </c>
      <c r="AI32" s="68">
        <v>2</v>
      </c>
      <c r="AJ32" s="68">
        <f>AD32*(1-Z32)</f>
        <v>5.270093327067625</v>
      </c>
      <c r="AK32" s="68">
        <f t="shared" si="22"/>
        <v>9.681183701178957</v>
      </c>
      <c r="AL32" s="68">
        <f t="shared" si="29"/>
        <v>170.39588145686474</v>
      </c>
    </row>
    <row r="33" spans="1:38" ht="13.5" customHeight="1">
      <c r="A33" s="70">
        <f t="shared" si="23"/>
        <v>0.2700000000000001</v>
      </c>
      <c r="B33" s="74">
        <f t="shared" si="35"/>
        <v>8.142857142857142</v>
      </c>
      <c r="C33" s="74">
        <f>(17-3)/4</f>
        <v>3.5</v>
      </c>
      <c r="D33" s="75">
        <f t="shared" si="2"/>
        <v>0.42857142857142855</v>
      </c>
      <c r="E33" s="75">
        <f t="shared" si="3"/>
        <v>0.675</v>
      </c>
      <c r="F33" s="75">
        <f t="shared" si="4"/>
        <v>1.1481481481481481</v>
      </c>
      <c r="G33" s="75">
        <f t="shared" si="5"/>
        <v>0.4725</v>
      </c>
      <c r="H33" s="63">
        <f t="shared" si="6"/>
        <v>0.2553191489361702</v>
      </c>
      <c r="I33" s="63">
        <f t="shared" si="7"/>
        <v>0.25666666666666665</v>
      </c>
      <c r="J33" s="63">
        <f t="shared" si="8"/>
        <v>0.2</v>
      </c>
      <c r="K33" s="63">
        <f t="shared" si="9"/>
        <v>0.75</v>
      </c>
      <c r="L33" s="63">
        <f t="shared" si="10"/>
        <v>3.7566666666666664</v>
      </c>
      <c r="M33" s="63">
        <f t="shared" si="11"/>
        <v>3.3675675675675674</v>
      </c>
      <c r="N33" s="63">
        <f t="shared" si="12"/>
        <v>1.15</v>
      </c>
      <c r="O33" s="63">
        <f t="shared" si="13"/>
        <v>0.85</v>
      </c>
      <c r="P33" s="63">
        <v>1</v>
      </c>
      <c r="Q33" s="69">
        <f t="shared" si="14"/>
        <v>25.95329676941379</v>
      </c>
      <c r="R33" s="69">
        <f t="shared" si="24"/>
        <v>778.4532984884579</v>
      </c>
      <c r="S33" s="76">
        <f t="shared" si="15"/>
        <v>0.6549999999999997</v>
      </c>
      <c r="T33" s="68">
        <f t="shared" si="16"/>
        <v>3.1562421331793598</v>
      </c>
      <c r="U33" s="68">
        <f t="shared" si="17"/>
        <v>6.4216637727690165</v>
      </c>
      <c r="V33" s="68">
        <f t="shared" si="18"/>
        <v>19.531632996644774</v>
      </c>
      <c r="W33" s="68">
        <f t="shared" si="25"/>
        <v>683.7290034520782</v>
      </c>
      <c r="X33" s="76">
        <f t="shared" si="30"/>
        <v>0.3450000000000001</v>
      </c>
      <c r="Y33" s="68">
        <f t="shared" si="19"/>
        <v>6.738413383842449</v>
      </c>
      <c r="Z33" s="76">
        <f t="shared" si="26"/>
        <v>0.32895801873549946</v>
      </c>
      <c r="AA33" s="68">
        <f t="shared" si="27"/>
        <v>6.425087293245171</v>
      </c>
      <c r="AB33" s="68">
        <f t="shared" si="31"/>
        <v>453.7648009705821</v>
      </c>
      <c r="AC33" s="66"/>
      <c r="AD33" s="79">
        <f t="shared" si="36"/>
        <v>8.142857142857142</v>
      </c>
      <c r="AE33" s="79">
        <f t="shared" si="28"/>
        <v>309.57142857142867</v>
      </c>
      <c r="AF33" s="79">
        <f t="shared" si="32"/>
        <v>202.57142857142867</v>
      </c>
      <c r="AG33" s="68">
        <f>AD33*S33*228/1228</f>
        <v>0.9902722196370399</v>
      </c>
      <c r="AH33" s="68">
        <f t="shared" si="21"/>
        <v>2.5067685635601946</v>
      </c>
      <c r="AI33" s="68">
        <v>2</v>
      </c>
      <c r="AJ33" s="68">
        <f>AD33*(1-Z33)</f>
        <v>5.464198990296647</v>
      </c>
      <c r="AK33" s="68">
        <f t="shared" si="22"/>
        <v>9.970967553856841</v>
      </c>
      <c r="AL33" s="68">
        <f t="shared" si="29"/>
        <v>180.36684901072158</v>
      </c>
    </row>
    <row r="34" spans="1:38" ht="13.5" customHeight="1">
      <c r="A34" s="70">
        <f t="shared" si="23"/>
        <v>0.2800000000000001</v>
      </c>
      <c r="B34" s="74">
        <f t="shared" si="35"/>
        <v>8.142857142857142</v>
      </c>
      <c r="C34" s="74">
        <f>(17-3)/4</f>
        <v>3.5</v>
      </c>
      <c r="D34" s="75">
        <f t="shared" si="2"/>
        <v>0.42857142857142855</v>
      </c>
      <c r="E34" s="75">
        <f t="shared" si="3"/>
        <v>0.675</v>
      </c>
      <c r="F34" s="81">
        <f>10/5</f>
        <v>2</v>
      </c>
      <c r="G34" s="75">
        <f t="shared" si="5"/>
        <v>0.4725</v>
      </c>
      <c r="H34" s="63">
        <f t="shared" si="6"/>
        <v>0.2553191489361702</v>
      </c>
      <c r="I34" s="63">
        <f t="shared" si="7"/>
        <v>0.25666666666666665</v>
      </c>
      <c r="J34" s="63">
        <f t="shared" si="8"/>
        <v>0.2</v>
      </c>
      <c r="K34" s="63">
        <f t="shared" si="9"/>
        <v>0.75</v>
      </c>
      <c r="L34" s="63">
        <f t="shared" si="10"/>
        <v>3.7566666666666664</v>
      </c>
      <c r="M34" s="63">
        <f t="shared" si="11"/>
        <v>3.3675675675675674</v>
      </c>
      <c r="N34" s="63">
        <f t="shared" si="12"/>
        <v>1.15</v>
      </c>
      <c r="O34" s="63">
        <f t="shared" si="13"/>
        <v>0.85</v>
      </c>
      <c r="P34" s="63">
        <v>1</v>
      </c>
      <c r="Q34" s="69">
        <f t="shared" si="14"/>
        <v>26.805148621265644</v>
      </c>
      <c r="R34" s="69">
        <f t="shared" si="24"/>
        <v>805.2584471097235</v>
      </c>
      <c r="S34" s="76">
        <f t="shared" si="15"/>
        <v>0.6799999999999997</v>
      </c>
      <c r="T34" s="68">
        <f t="shared" si="16"/>
        <v>3.3842591549194</v>
      </c>
      <c r="U34" s="68">
        <f t="shared" si="17"/>
        <v>6.885585292822908</v>
      </c>
      <c r="V34" s="68">
        <f t="shared" si="18"/>
        <v>19.919563328442734</v>
      </c>
      <c r="W34" s="68">
        <f t="shared" si="25"/>
        <v>703.6485667805209</v>
      </c>
      <c r="X34" s="76">
        <f t="shared" si="30"/>
        <v>0.32000000000000006</v>
      </c>
      <c r="Y34" s="68">
        <f t="shared" si="19"/>
        <v>6.374260265101676</v>
      </c>
      <c r="Z34" s="76">
        <f t="shared" si="26"/>
        <v>0.3051204811459705</v>
      </c>
      <c r="AA34" s="68">
        <f t="shared" si="27"/>
        <v>6.077866746992077</v>
      </c>
      <c r="AB34" s="68">
        <f t="shared" si="31"/>
        <v>459.84266771757416</v>
      </c>
      <c r="AC34" s="66"/>
      <c r="AD34" s="79">
        <f t="shared" si="36"/>
        <v>8.142857142857142</v>
      </c>
      <c r="AE34" s="79">
        <f t="shared" si="28"/>
        <v>317.71428571428584</v>
      </c>
      <c r="AF34" s="79">
        <f t="shared" si="32"/>
        <v>210.71428571428584</v>
      </c>
      <c r="AG34" s="68">
        <f>AD34*S34*228/1228</f>
        <v>1.0280688692415072</v>
      </c>
      <c r="AH34" s="68">
        <f t="shared" si="21"/>
        <v>2.6024467530090574</v>
      </c>
      <c r="AJ34" s="68">
        <f>AD34*(1-Z34)</f>
        <v>5.6583046535256685</v>
      </c>
      <c r="AK34" s="68">
        <f t="shared" si="22"/>
        <v>8.260751406534727</v>
      </c>
      <c r="AL34" s="68">
        <f t="shared" si="29"/>
        <v>188.6276004172563</v>
      </c>
    </row>
    <row r="35" spans="1:38" ht="13.5" customHeight="1">
      <c r="A35" s="70">
        <f t="shared" si="23"/>
        <v>0.2900000000000001</v>
      </c>
      <c r="B35" s="74">
        <f t="shared" si="35"/>
        <v>8.142857142857142</v>
      </c>
      <c r="C35" s="74">
        <f>(17-3)/4</f>
        <v>3.5</v>
      </c>
      <c r="D35" s="75">
        <f t="shared" si="2"/>
        <v>0.42857142857142855</v>
      </c>
      <c r="E35" s="75">
        <f t="shared" si="3"/>
        <v>0.675</v>
      </c>
      <c r="F35" s="81">
        <f>10/5</f>
        <v>2</v>
      </c>
      <c r="G35" s="75">
        <f t="shared" si="5"/>
        <v>0.4725</v>
      </c>
      <c r="H35" s="63">
        <f t="shared" si="6"/>
        <v>0.2553191489361702</v>
      </c>
      <c r="I35" s="63">
        <f t="shared" si="7"/>
        <v>0.25666666666666665</v>
      </c>
      <c r="J35" s="63">
        <f t="shared" si="8"/>
        <v>0.2</v>
      </c>
      <c r="K35" s="63">
        <f t="shared" si="9"/>
        <v>0.75</v>
      </c>
      <c r="L35" s="63">
        <f t="shared" si="10"/>
        <v>3.7566666666666664</v>
      </c>
      <c r="M35" s="63">
        <f t="shared" si="11"/>
        <v>3.3675675675675674</v>
      </c>
      <c r="N35" s="63">
        <f t="shared" si="12"/>
        <v>1.15</v>
      </c>
      <c r="O35" s="63">
        <f t="shared" si="13"/>
        <v>0.85</v>
      </c>
      <c r="P35" s="63">
        <v>1</v>
      </c>
      <c r="Q35" s="69">
        <f t="shared" si="14"/>
        <v>26.805148621265644</v>
      </c>
      <c r="R35" s="69">
        <f t="shared" si="24"/>
        <v>832.0635957309892</v>
      </c>
      <c r="S35" s="76">
        <f t="shared" si="15"/>
        <v>0.7049999999999997</v>
      </c>
      <c r="T35" s="68">
        <f t="shared" si="16"/>
        <v>3.5086804473796724</v>
      </c>
      <c r="U35" s="68">
        <f t="shared" si="17"/>
        <v>7.138731810941397</v>
      </c>
      <c r="V35" s="68">
        <f t="shared" si="18"/>
        <v>19.666416810324247</v>
      </c>
      <c r="W35" s="68">
        <f t="shared" si="25"/>
        <v>723.3149835908451</v>
      </c>
      <c r="X35" s="76">
        <f t="shared" si="30"/>
        <v>0.29500000000000004</v>
      </c>
      <c r="Y35" s="68">
        <f t="shared" si="19"/>
        <v>5.801592959045654</v>
      </c>
      <c r="Z35" s="76">
        <f t="shared" si="26"/>
        <v>0.2812829435564415</v>
      </c>
      <c r="AA35" s="68">
        <f t="shared" si="27"/>
        <v>5.531827609615887</v>
      </c>
      <c r="AB35" s="68">
        <f t="shared" si="31"/>
        <v>465.37449532719006</v>
      </c>
      <c r="AC35" s="66"/>
      <c r="AD35" s="79">
        <f t="shared" si="36"/>
        <v>8.142857142857142</v>
      </c>
      <c r="AE35" s="79">
        <f t="shared" si="28"/>
        <v>325.857142857143</v>
      </c>
      <c r="AF35" s="79">
        <f t="shared" si="32"/>
        <v>218.857142857143</v>
      </c>
      <c r="AG35" s="68">
        <f>AD35*S35*228/1228</f>
        <v>1.0658655188459742</v>
      </c>
      <c r="AH35" s="68">
        <f t="shared" si="21"/>
        <v>2.6981249424579197</v>
      </c>
      <c r="AJ35" s="68">
        <f>AD35*(1-Z35)</f>
        <v>5.852410316754691</v>
      </c>
      <c r="AK35" s="68">
        <f t="shared" si="22"/>
        <v>8.55053525921261</v>
      </c>
      <c r="AL35" s="68">
        <f t="shared" si="29"/>
        <v>197.1781356764689</v>
      </c>
    </row>
    <row r="36" spans="1:38" ht="13.5" customHeight="1">
      <c r="A36" s="70">
        <f t="shared" si="23"/>
        <v>0.3000000000000001</v>
      </c>
      <c r="B36" s="74">
        <f t="shared" si="35"/>
        <v>8.142857142857142</v>
      </c>
      <c r="C36" s="74">
        <f>(17-3)/4</f>
        <v>3.5</v>
      </c>
      <c r="D36" s="75">
        <f t="shared" si="2"/>
        <v>0.42857142857142855</v>
      </c>
      <c r="E36" s="75">
        <f t="shared" si="3"/>
        <v>0.675</v>
      </c>
      <c r="F36" s="81">
        <f>10/5</f>
        <v>2</v>
      </c>
      <c r="G36" s="75">
        <f t="shared" si="5"/>
        <v>0.4725</v>
      </c>
      <c r="H36" s="63">
        <f t="shared" si="6"/>
        <v>0.2553191489361702</v>
      </c>
      <c r="I36" s="63">
        <f t="shared" si="7"/>
        <v>0.25666666666666665</v>
      </c>
      <c r="J36" s="63">
        <f t="shared" si="8"/>
        <v>0.2</v>
      </c>
      <c r="K36" s="63">
        <f t="shared" si="9"/>
        <v>0.75</v>
      </c>
      <c r="L36" s="63">
        <f t="shared" si="10"/>
        <v>3.7566666666666664</v>
      </c>
      <c r="M36" s="63">
        <f t="shared" si="11"/>
        <v>3.3675675675675674</v>
      </c>
      <c r="N36" s="63">
        <f t="shared" si="12"/>
        <v>1.15</v>
      </c>
      <c r="O36" s="63">
        <f t="shared" si="13"/>
        <v>0.85</v>
      </c>
      <c r="P36" s="63">
        <v>1</v>
      </c>
      <c r="Q36" s="69">
        <f t="shared" si="14"/>
        <v>26.805148621265644</v>
      </c>
      <c r="R36" s="69">
        <f t="shared" si="24"/>
        <v>858.8687443522548</v>
      </c>
      <c r="S36" s="76">
        <f t="shared" si="15"/>
        <v>0.7299999999999998</v>
      </c>
      <c r="T36" s="68">
        <f t="shared" si="16"/>
        <v>3.6331017398399448</v>
      </c>
      <c r="U36" s="68">
        <f t="shared" si="17"/>
        <v>7.391878329059887</v>
      </c>
      <c r="V36" s="68">
        <f t="shared" si="18"/>
        <v>19.41327029220576</v>
      </c>
      <c r="W36" s="68">
        <f t="shared" si="25"/>
        <v>742.7282538830509</v>
      </c>
      <c r="X36" s="76">
        <f t="shared" si="30"/>
        <v>0.27</v>
      </c>
      <c r="Y36" s="68">
        <f t="shared" si="19"/>
        <v>5.241582978895555</v>
      </c>
      <c r="Z36" s="76">
        <f t="shared" si="26"/>
        <v>0.25744540596691257</v>
      </c>
      <c r="AA36" s="68">
        <f t="shared" si="27"/>
        <v>4.997857251522315</v>
      </c>
      <c r="AB36" s="68">
        <f t="shared" si="31"/>
        <v>470.37235257871237</v>
      </c>
      <c r="AC36" s="66"/>
      <c r="AD36" s="79">
        <f t="shared" si="36"/>
        <v>8.142857142857142</v>
      </c>
      <c r="AE36" s="79">
        <f t="shared" si="28"/>
        <v>334.00000000000017</v>
      </c>
      <c r="AF36" s="79">
        <f t="shared" si="32"/>
        <v>227.00000000000017</v>
      </c>
      <c r="AG36" s="68">
        <f>AD36*S36*228/1228</f>
        <v>1.1036621684504415</v>
      </c>
      <c r="AH36" s="68">
        <f t="shared" si="21"/>
        <v>2.793803131906782</v>
      </c>
      <c r="AJ36" s="68">
        <f>AD36*(1-Z36)</f>
        <v>6.046515979983711</v>
      </c>
      <c r="AK36" s="68">
        <f t="shared" si="22"/>
        <v>8.840319111890494</v>
      </c>
      <c r="AL36" s="68">
        <f t="shared" si="29"/>
        <v>206.0184547883594</v>
      </c>
    </row>
    <row r="37" spans="1:38" ht="13.5" customHeight="1">
      <c r="A37" s="70">
        <f t="shared" si="23"/>
        <v>0.3100000000000001</v>
      </c>
      <c r="B37" s="80">
        <f>(258-227)/3</f>
        <v>10.333333333333334</v>
      </c>
      <c r="C37" s="82">
        <f>(28-17)/3</f>
        <v>3.6666666666666665</v>
      </c>
      <c r="D37" s="75">
        <f t="shared" si="2"/>
        <v>0.42857142857142855</v>
      </c>
      <c r="E37" s="75">
        <f t="shared" si="3"/>
        <v>0.675</v>
      </c>
      <c r="F37" s="81">
        <f>10/5</f>
        <v>2</v>
      </c>
      <c r="G37" s="75">
        <f t="shared" si="5"/>
        <v>0.4725</v>
      </c>
      <c r="H37" s="63">
        <f t="shared" si="6"/>
        <v>0.2553191489361702</v>
      </c>
      <c r="I37" s="64">
        <f aca="true" t="shared" si="37" ref="I37:I46">11*0.3*0.1/0.9</f>
        <v>0.3666666666666667</v>
      </c>
      <c r="J37" s="63">
        <f t="shared" si="8"/>
        <v>0.2</v>
      </c>
      <c r="K37" s="63">
        <f t="shared" si="9"/>
        <v>0.75</v>
      </c>
      <c r="L37" s="64">
        <f>161*0.3/5</f>
        <v>9.66</v>
      </c>
      <c r="M37" s="63">
        <f t="shared" si="11"/>
        <v>3.3675675675675674</v>
      </c>
      <c r="N37" s="63">
        <f t="shared" si="12"/>
        <v>1.15</v>
      </c>
      <c r="O37" s="63">
        <f t="shared" si="13"/>
        <v>0.85</v>
      </c>
      <c r="P37" s="63">
        <v>1</v>
      </c>
      <c r="Q37" s="69">
        <f t="shared" si="14"/>
        <v>35.175624811741834</v>
      </c>
      <c r="R37" s="69">
        <f t="shared" si="24"/>
        <v>894.0443691639966</v>
      </c>
      <c r="S37" s="76">
        <f t="shared" si="15"/>
        <v>0.7549999999999998</v>
      </c>
      <c r="T37" s="68">
        <f t="shared" si="16"/>
        <v>4.930889295678532</v>
      </c>
      <c r="U37" s="68">
        <f t="shared" si="17"/>
        <v>10.032346005626927</v>
      </c>
      <c r="V37" s="68">
        <f t="shared" si="18"/>
        <v>25.143278806114907</v>
      </c>
      <c r="W37" s="68">
        <f t="shared" si="25"/>
        <v>767.8715326891659</v>
      </c>
      <c r="X37" s="76">
        <f t="shared" si="30"/>
        <v>0.24500000000000002</v>
      </c>
      <c r="Y37" s="68">
        <f t="shared" si="19"/>
        <v>6.160103307498153</v>
      </c>
      <c r="Z37" s="76">
        <f t="shared" si="26"/>
        <v>0.23360786837738362</v>
      </c>
      <c r="AA37" s="68">
        <f t="shared" si="27"/>
        <v>5.8736677659147505</v>
      </c>
      <c r="AB37" s="68">
        <f t="shared" si="31"/>
        <v>476.24602034462714</v>
      </c>
      <c r="AC37" s="66"/>
      <c r="AD37" s="69">
        <f>(258-227)/3</f>
        <v>10.333333333333334</v>
      </c>
      <c r="AE37" s="79">
        <f t="shared" si="28"/>
        <v>344.3333333333335</v>
      </c>
      <c r="AF37" s="79">
        <f t="shared" si="32"/>
        <v>237.33333333333348</v>
      </c>
      <c r="AG37" s="68">
        <f>AD37*S37*228/1228</f>
        <v>1.4485179153094458</v>
      </c>
      <c r="AH37" s="68">
        <f t="shared" si="21"/>
        <v>3.6667686943519007</v>
      </c>
      <c r="AJ37" s="68">
        <f>AD37*(1-Z37)</f>
        <v>7.919385360100369</v>
      </c>
      <c r="AK37" s="68">
        <f t="shared" si="22"/>
        <v>11.586154054452269</v>
      </c>
      <c r="AL37" s="68">
        <f t="shared" si="29"/>
        <v>217.60460884281167</v>
      </c>
    </row>
    <row r="38" spans="1:38" ht="13.5" customHeight="1">
      <c r="A38" s="70">
        <f t="shared" si="23"/>
        <v>0.3200000000000001</v>
      </c>
      <c r="B38" s="80">
        <f>(258-227)/3</f>
        <v>10.333333333333334</v>
      </c>
      <c r="C38" s="82">
        <f>(28-17)/3</f>
        <v>3.6666666666666665</v>
      </c>
      <c r="D38" s="75">
        <f t="shared" si="2"/>
        <v>0.42857142857142855</v>
      </c>
      <c r="E38" s="75">
        <f t="shared" si="3"/>
        <v>0.675</v>
      </c>
      <c r="F38" s="81">
        <f>10/5</f>
        <v>2</v>
      </c>
      <c r="G38" s="75">
        <f t="shared" si="5"/>
        <v>0.4725</v>
      </c>
      <c r="H38" s="63">
        <f t="shared" si="6"/>
        <v>0.2553191489361702</v>
      </c>
      <c r="I38" s="64">
        <f t="shared" si="37"/>
        <v>0.3666666666666667</v>
      </c>
      <c r="J38" s="63">
        <f t="shared" si="8"/>
        <v>0.2</v>
      </c>
      <c r="K38" s="63">
        <f t="shared" si="9"/>
        <v>0.75</v>
      </c>
      <c r="L38" s="64">
        <f>161*0.3/5</f>
        <v>9.66</v>
      </c>
      <c r="M38" s="63">
        <f t="shared" si="11"/>
        <v>3.3675675675675674</v>
      </c>
      <c r="N38" s="63">
        <f t="shared" si="12"/>
        <v>1.15</v>
      </c>
      <c r="O38" s="63">
        <f t="shared" si="13"/>
        <v>0.85</v>
      </c>
      <c r="P38" s="63">
        <v>1</v>
      </c>
      <c r="Q38" s="69">
        <f t="shared" si="14"/>
        <v>35.175624811741834</v>
      </c>
      <c r="R38" s="69">
        <f t="shared" si="24"/>
        <v>929.2199939757385</v>
      </c>
      <c r="S38" s="76">
        <f t="shared" si="15"/>
        <v>0.7799999999999998</v>
      </c>
      <c r="T38" s="68">
        <f t="shared" si="16"/>
        <v>5.094163775667888</v>
      </c>
      <c r="U38" s="68">
        <f t="shared" si="17"/>
        <v>10.36454289323047</v>
      </c>
      <c r="V38" s="68">
        <f t="shared" si="18"/>
        <v>24.811081918511363</v>
      </c>
      <c r="W38" s="68">
        <f t="shared" si="25"/>
        <v>792.6826146076772</v>
      </c>
      <c r="X38" s="76">
        <f t="shared" si="30"/>
        <v>0.22000000000000003</v>
      </c>
      <c r="Y38" s="68">
        <f t="shared" si="19"/>
        <v>5.4584380220725</v>
      </c>
      <c r="Z38" s="76">
        <f t="shared" si="26"/>
        <v>0.2097703307878547</v>
      </c>
      <c r="AA38" s="68">
        <f t="shared" si="27"/>
        <v>5.204628861250689</v>
      </c>
      <c r="AB38" s="68">
        <f t="shared" si="31"/>
        <v>481.4506492058778</v>
      </c>
      <c r="AC38" s="66"/>
      <c r="AD38" s="69">
        <f>(258-227)/3</f>
        <v>10.333333333333334</v>
      </c>
      <c r="AE38" s="79">
        <f t="shared" si="28"/>
        <v>354.6666666666668</v>
      </c>
      <c r="AF38" s="79">
        <f t="shared" si="32"/>
        <v>247.6666666666668</v>
      </c>
      <c r="AG38" s="68">
        <f>AD38*S38*228/1228</f>
        <v>1.4964820846905533</v>
      </c>
      <c r="AH38" s="68">
        <f t="shared" si="21"/>
        <v>3.788184876284083</v>
      </c>
      <c r="AJ38" s="68">
        <f>AD38*(1-Z38)</f>
        <v>8.165706581858835</v>
      </c>
      <c r="AK38" s="68">
        <f t="shared" si="22"/>
        <v>11.953891458142918</v>
      </c>
      <c r="AL38" s="68">
        <f t="shared" si="29"/>
        <v>229.5585003009546</v>
      </c>
    </row>
    <row r="39" spans="1:38" ht="13.5" customHeight="1">
      <c r="A39" s="70">
        <f t="shared" si="23"/>
        <v>0.3300000000000001</v>
      </c>
      <c r="B39" s="80">
        <f>(258-227)/3</f>
        <v>10.333333333333334</v>
      </c>
      <c r="C39" s="82">
        <f>(28-17)/3</f>
        <v>3.6666666666666665</v>
      </c>
      <c r="D39" s="75">
        <f t="shared" si="2"/>
        <v>0.42857142857142855</v>
      </c>
      <c r="E39" s="75">
        <f t="shared" si="3"/>
        <v>0.675</v>
      </c>
      <c r="F39" s="75">
        <f aca="true" t="shared" si="38" ref="F39:F46">(20-10)/8</f>
        <v>1.25</v>
      </c>
      <c r="G39" s="75">
        <f t="shared" si="5"/>
        <v>0.4725</v>
      </c>
      <c r="H39" s="63">
        <f t="shared" si="6"/>
        <v>0.2553191489361702</v>
      </c>
      <c r="I39" s="64">
        <f t="shared" si="37"/>
        <v>0.3666666666666667</v>
      </c>
      <c r="J39" s="63">
        <f t="shared" si="8"/>
        <v>0.2</v>
      </c>
      <c r="K39" s="63">
        <f t="shared" si="9"/>
        <v>0.75</v>
      </c>
      <c r="L39" s="64">
        <f>161*0.3/5</f>
        <v>9.66</v>
      </c>
      <c r="M39" s="63">
        <f t="shared" si="11"/>
        <v>3.3675675675675674</v>
      </c>
      <c r="N39" s="63">
        <f t="shared" si="12"/>
        <v>1.15</v>
      </c>
      <c r="O39" s="63">
        <f t="shared" si="13"/>
        <v>0.85</v>
      </c>
      <c r="P39" s="63">
        <v>1</v>
      </c>
      <c r="Q39" s="69">
        <f t="shared" si="14"/>
        <v>34.425624811741834</v>
      </c>
      <c r="R39" s="69">
        <f t="shared" si="24"/>
        <v>963.6456187874803</v>
      </c>
      <c r="S39" s="76">
        <f t="shared" si="15"/>
        <v>0.8049999999999998</v>
      </c>
      <c r="T39" s="68">
        <f t="shared" si="16"/>
        <v>5.145341350119784</v>
      </c>
      <c r="U39" s="68">
        <f t="shared" si="17"/>
        <v>10.468668356984063</v>
      </c>
      <c r="V39" s="68">
        <f t="shared" si="18"/>
        <v>23.956956454757773</v>
      </c>
      <c r="W39" s="68">
        <f t="shared" si="25"/>
        <v>816.639571062435</v>
      </c>
      <c r="X39" s="76">
        <f t="shared" si="30"/>
        <v>0.19500000000000003</v>
      </c>
      <c r="Y39" s="68">
        <f t="shared" si="19"/>
        <v>4.671606508677766</v>
      </c>
      <c r="Z39" s="76">
        <f t="shared" si="26"/>
        <v>0.18593279319832576</v>
      </c>
      <c r="AA39" s="68">
        <f t="shared" si="27"/>
        <v>4.454383830163772</v>
      </c>
      <c r="AB39" s="68">
        <f t="shared" si="31"/>
        <v>485.9050330360416</v>
      </c>
      <c r="AC39" s="66"/>
      <c r="AD39" s="69">
        <f>(258-227)/3</f>
        <v>10.333333333333334</v>
      </c>
      <c r="AE39" s="79">
        <f t="shared" si="28"/>
        <v>365.0000000000001</v>
      </c>
      <c r="AF39" s="79">
        <f t="shared" si="32"/>
        <v>258.0000000000001</v>
      </c>
      <c r="AG39" s="68">
        <f>AD39*S39*228/1228</f>
        <v>1.544446254071661</v>
      </c>
      <c r="AH39" s="68">
        <f t="shared" si="21"/>
        <v>3.9096010582162655</v>
      </c>
      <c r="AJ39" s="68">
        <f>AD39*(1-Z39)</f>
        <v>8.4120278036173</v>
      </c>
      <c r="AK39" s="68">
        <f t="shared" si="22"/>
        <v>12.321628861833567</v>
      </c>
      <c r="AL39" s="68">
        <f t="shared" si="29"/>
        <v>241.88012916278817</v>
      </c>
    </row>
    <row r="40" spans="1:38" ht="13.5" customHeight="1">
      <c r="A40" s="70">
        <f t="shared" si="23"/>
        <v>0.34000000000000014</v>
      </c>
      <c r="B40" s="74">
        <f>(268-258)/2</f>
        <v>5</v>
      </c>
      <c r="C40" s="74">
        <f>(37-28)/2</f>
        <v>4.5</v>
      </c>
      <c r="D40" s="75">
        <f t="shared" si="2"/>
        <v>0.42857142857142855</v>
      </c>
      <c r="E40" s="75">
        <f t="shared" si="3"/>
        <v>0.675</v>
      </c>
      <c r="F40" s="75">
        <f t="shared" si="38"/>
        <v>1.25</v>
      </c>
      <c r="G40" s="75">
        <f t="shared" si="5"/>
        <v>0.4725</v>
      </c>
      <c r="H40" s="63">
        <f t="shared" si="6"/>
        <v>0.2553191489361702</v>
      </c>
      <c r="I40" s="64">
        <f t="shared" si="37"/>
        <v>0.3666666666666667</v>
      </c>
      <c r="J40" s="63">
        <f t="shared" si="8"/>
        <v>0.2</v>
      </c>
      <c r="K40" s="63">
        <f t="shared" si="9"/>
        <v>0.75</v>
      </c>
      <c r="L40" s="64">
        <f>161*0.3/5</f>
        <v>9.66</v>
      </c>
      <c r="M40" s="63">
        <f t="shared" si="11"/>
        <v>3.3675675675675674</v>
      </c>
      <c r="N40" s="63">
        <f t="shared" si="12"/>
        <v>1.15</v>
      </c>
      <c r="O40" s="63">
        <f t="shared" si="13"/>
        <v>0.85</v>
      </c>
      <c r="P40" s="63">
        <v>1</v>
      </c>
      <c r="Q40" s="69">
        <f t="shared" si="14"/>
        <v>29.925624811741834</v>
      </c>
      <c r="R40" s="69">
        <f t="shared" si="24"/>
        <v>993.5712435992222</v>
      </c>
      <c r="S40" s="76">
        <f t="shared" si="15"/>
        <v>0.8299999999999998</v>
      </c>
      <c r="T40" s="68">
        <f t="shared" si="16"/>
        <v>4.611665504376241</v>
      </c>
      <c r="U40" s="68">
        <f t="shared" si="17"/>
        <v>9.382855957172712</v>
      </c>
      <c r="V40" s="68">
        <f t="shared" si="18"/>
        <v>20.542768854569122</v>
      </c>
      <c r="W40" s="68">
        <f t="shared" si="25"/>
        <v>837.1823399170041</v>
      </c>
      <c r="X40" s="76">
        <f t="shared" si="30"/>
        <v>0.17000000000000004</v>
      </c>
      <c r="Y40" s="68">
        <f t="shared" si="19"/>
        <v>3.4922707052767517</v>
      </c>
      <c r="Z40" s="76">
        <f t="shared" si="26"/>
        <v>0.16209525560879684</v>
      </c>
      <c r="AA40" s="68">
        <f t="shared" si="27"/>
        <v>3.3298853683938123</v>
      </c>
      <c r="AB40" s="68">
        <f t="shared" si="31"/>
        <v>489.2349184044354</v>
      </c>
      <c r="AC40" s="66"/>
      <c r="AD40" s="79">
        <f>(268-258)/2</f>
        <v>5</v>
      </c>
      <c r="AE40" s="79">
        <f t="shared" si="28"/>
        <v>370.0000000000001</v>
      </c>
      <c r="AF40" s="79">
        <f t="shared" si="32"/>
        <v>263.0000000000001</v>
      </c>
      <c r="AG40" s="68">
        <f>AD40*S40*228/1228</f>
        <v>0.7705211726384364</v>
      </c>
      <c r="AH40" s="68">
        <f t="shared" si="21"/>
        <v>1.9504922129750553</v>
      </c>
      <c r="AJ40" s="68">
        <f>AD40*(1-Z40)</f>
        <v>4.189523721956015</v>
      </c>
      <c r="AK40" s="68">
        <f t="shared" si="22"/>
        <v>6.14001593493107</v>
      </c>
      <c r="AL40" s="68">
        <f t="shared" si="29"/>
        <v>248.02014509771922</v>
      </c>
    </row>
    <row r="41" spans="1:38" ht="13.5" customHeight="1">
      <c r="A41" s="70">
        <f t="shared" si="23"/>
        <v>0.35000000000000014</v>
      </c>
      <c r="B41" s="74">
        <f>(268-258)/2</f>
        <v>5</v>
      </c>
      <c r="C41" s="74">
        <f>(37-28)/2</f>
        <v>4.5</v>
      </c>
      <c r="D41" s="75">
        <f t="shared" si="2"/>
        <v>0.42857142857142855</v>
      </c>
      <c r="E41" s="75">
        <f t="shared" si="3"/>
        <v>0.675</v>
      </c>
      <c r="F41" s="75">
        <f t="shared" si="38"/>
        <v>1.25</v>
      </c>
      <c r="G41" s="75">
        <f t="shared" si="5"/>
        <v>0.4725</v>
      </c>
      <c r="H41" s="63">
        <f t="shared" si="6"/>
        <v>0.2553191489361702</v>
      </c>
      <c r="I41" s="64">
        <f t="shared" si="37"/>
        <v>0.3666666666666667</v>
      </c>
      <c r="J41" s="63">
        <f t="shared" si="8"/>
        <v>0.2</v>
      </c>
      <c r="K41" s="63">
        <f t="shared" si="9"/>
        <v>0.75</v>
      </c>
      <c r="L41" s="64">
        <f>161*0.3/5</f>
        <v>9.66</v>
      </c>
      <c r="M41" s="63">
        <f t="shared" si="11"/>
        <v>3.3675675675675674</v>
      </c>
      <c r="N41" s="63">
        <f t="shared" si="12"/>
        <v>1.15</v>
      </c>
      <c r="O41" s="63">
        <f t="shared" si="13"/>
        <v>0.85</v>
      </c>
      <c r="P41" s="63">
        <v>1</v>
      </c>
      <c r="Q41" s="69">
        <f t="shared" si="14"/>
        <v>29.925624811741834</v>
      </c>
      <c r="R41" s="69">
        <f t="shared" si="24"/>
        <v>1023.496868410964</v>
      </c>
      <c r="S41" s="76">
        <f t="shared" si="15"/>
        <v>0.8549999999999999</v>
      </c>
      <c r="T41" s="68">
        <f t="shared" si="16"/>
        <v>4.750571091857453</v>
      </c>
      <c r="U41" s="68">
        <f t="shared" si="17"/>
        <v>9.665472100461047</v>
      </c>
      <c r="V41" s="68">
        <f t="shared" si="18"/>
        <v>20.26015271128079</v>
      </c>
      <c r="W41" s="68">
        <f t="shared" si="25"/>
        <v>857.4424926282849</v>
      </c>
      <c r="X41" s="76">
        <f t="shared" si="30"/>
        <v>0.14500000000000005</v>
      </c>
      <c r="Y41" s="68">
        <f t="shared" si="19"/>
        <v>2.9377221431357152</v>
      </c>
      <c r="Z41" s="76">
        <f t="shared" si="26"/>
        <v>0.1382577180192679</v>
      </c>
      <c r="AA41" s="68">
        <f t="shared" si="27"/>
        <v>2.8011224805835653</v>
      </c>
      <c r="AB41" s="68">
        <f t="shared" si="31"/>
        <v>492.03604088501896</v>
      </c>
      <c r="AC41" s="66"/>
      <c r="AD41" s="79">
        <f>(268-258)/2</f>
        <v>5</v>
      </c>
      <c r="AE41" s="79">
        <f t="shared" si="28"/>
        <v>375.0000000000001</v>
      </c>
      <c r="AF41" s="79">
        <f t="shared" si="32"/>
        <v>268.0000000000001</v>
      </c>
      <c r="AG41" s="68">
        <f>AD41*S41*228/1228</f>
        <v>0.793729641693811</v>
      </c>
      <c r="AH41" s="68">
        <f t="shared" si="21"/>
        <v>2.009241978426111</v>
      </c>
      <c r="AJ41" s="68">
        <f>AD41*(1-Z41)</f>
        <v>4.30871140990366</v>
      </c>
      <c r="AK41" s="68">
        <f t="shared" si="22"/>
        <v>6.317953388329771</v>
      </c>
      <c r="AL41" s="68">
        <f t="shared" si="29"/>
        <v>254.338098486049</v>
      </c>
    </row>
    <row r="42" spans="1:38" ht="13.5" customHeight="1">
      <c r="A42" s="70">
        <f t="shared" si="23"/>
        <v>0.36000000000000015</v>
      </c>
      <c r="B42" s="83">
        <f>(299-268)/3</f>
        <v>10.333333333333334</v>
      </c>
      <c r="C42" s="84">
        <f>(50-37)/3</f>
        <v>4.333333333333333</v>
      </c>
      <c r="D42" s="77">
        <v>1</v>
      </c>
      <c r="E42" s="75">
        <f t="shared" si="3"/>
        <v>0.675</v>
      </c>
      <c r="F42" s="75">
        <f t="shared" si="38"/>
        <v>1.25</v>
      </c>
      <c r="G42" s="75">
        <f t="shared" si="5"/>
        <v>0.4725</v>
      </c>
      <c r="H42" s="63">
        <f t="shared" si="6"/>
        <v>0.2553191489361702</v>
      </c>
      <c r="I42" s="64">
        <f t="shared" si="37"/>
        <v>0.3666666666666667</v>
      </c>
      <c r="J42" s="63">
        <f t="shared" si="8"/>
        <v>0.2</v>
      </c>
      <c r="K42" s="63">
        <f t="shared" si="9"/>
        <v>0.75</v>
      </c>
      <c r="L42" s="63">
        <f>80/5</f>
        <v>16</v>
      </c>
      <c r="M42" s="63">
        <f t="shared" si="11"/>
        <v>3.3675675675675674</v>
      </c>
      <c r="N42" s="63">
        <f t="shared" si="12"/>
        <v>1.15</v>
      </c>
      <c r="O42" s="63">
        <f t="shared" si="13"/>
        <v>0.85</v>
      </c>
      <c r="P42" s="63">
        <v>1</v>
      </c>
      <c r="Q42" s="69">
        <f t="shared" si="14"/>
        <v>42.00372004983708</v>
      </c>
      <c r="R42" s="69">
        <f t="shared" si="24"/>
        <v>1065.500588460801</v>
      </c>
      <c r="S42" s="76">
        <f t="shared" si="15"/>
        <v>0.8799999999999999</v>
      </c>
      <c r="T42" s="68">
        <f t="shared" si="16"/>
        <v>6.862887940390318</v>
      </c>
      <c r="U42" s="68">
        <f t="shared" si="17"/>
        <v>13.963174244487993</v>
      </c>
      <c r="V42" s="68">
        <f t="shared" si="18"/>
        <v>28.040545805349083</v>
      </c>
      <c r="W42" s="68">
        <f t="shared" si="25"/>
        <v>885.483038433634</v>
      </c>
      <c r="X42" s="76">
        <f t="shared" si="30"/>
        <v>0.12000000000000005</v>
      </c>
      <c r="Y42" s="68">
        <f t="shared" si="19"/>
        <v>3.3648654966418916</v>
      </c>
      <c r="Z42" s="76">
        <f t="shared" si="26"/>
        <v>0.11442018042973896</v>
      </c>
      <c r="AA42" s="68">
        <f t="shared" si="27"/>
        <v>3.208404310396402</v>
      </c>
      <c r="AB42" s="68">
        <f t="shared" si="31"/>
        <v>495.2444451954154</v>
      </c>
      <c r="AC42" s="66"/>
      <c r="AD42" s="113">
        <f>(299-268)/3</f>
        <v>10.333333333333334</v>
      </c>
      <c r="AE42" s="79">
        <f t="shared" si="28"/>
        <v>385.3333333333334</v>
      </c>
      <c r="AF42" s="79">
        <f t="shared" si="32"/>
        <v>278.3333333333334</v>
      </c>
      <c r="AG42" s="68">
        <f>AD42*S42*228/1228</f>
        <v>1.6883387622149835</v>
      </c>
      <c r="AH42" s="68">
        <f t="shared" si="21"/>
        <v>4.2738496040128116</v>
      </c>
      <c r="AJ42" s="68">
        <f>AD42*(1-Z42)</f>
        <v>9.150991468892698</v>
      </c>
      <c r="AK42" s="68">
        <f t="shared" si="22"/>
        <v>13.42484107290551</v>
      </c>
      <c r="AL42" s="68">
        <f t="shared" si="29"/>
        <v>267.76293955895454</v>
      </c>
    </row>
    <row r="43" spans="1:38" ht="13.5">
      <c r="A43" s="70">
        <f t="shared" si="23"/>
        <v>0.37000000000000016</v>
      </c>
      <c r="B43" s="83">
        <f>(299-268)/3</f>
        <v>10.333333333333334</v>
      </c>
      <c r="C43" s="84">
        <f>(50-37)/3</f>
        <v>4.333333333333333</v>
      </c>
      <c r="D43" s="77">
        <v>1</v>
      </c>
      <c r="E43" s="75">
        <f t="shared" si="3"/>
        <v>0.675</v>
      </c>
      <c r="F43" s="75">
        <f t="shared" si="38"/>
        <v>1.25</v>
      </c>
      <c r="G43" s="75">
        <f t="shared" si="5"/>
        <v>0.4725</v>
      </c>
      <c r="H43" s="63">
        <f t="shared" si="6"/>
        <v>0.2553191489361702</v>
      </c>
      <c r="I43" s="64">
        <f t="shared" si="37"/>
        <v>0.3666666666666667</v>
      </c>
      <c r="J43" s="63">
        <f t="shared" si="8"/>
        <v>0.2</v>
      </c>
      <c r="K43" s="63">
        <f t="shared" si="9"/>
        <v>0.75</v>
      </c>
      <c r="L43" s="63">
        <f>80/5</f>
        <v>16</v>
      </c>
      <c r="M43" s="63">
        <f t="shared" si="11"/>
        <v>3.3675675675675674</v>
      </c>
      <c r="N43" s="63">
        <f t="shared" si="12"/>
        <v>1.15</v>
      </c>
      <c r="O43" s="63">
        <f t="shared" si="13"/>
        <v>0.85</v>
      </c>
      <c r="P43" s="63">
        <v>1</v>
      </c>
      <c r="Q43" s="69">
        <f t="shared" si="14"/>
        <v>42.00372004983708</v>
      </c>
      <c r="R43" s="69">
        <f t="shared" si="24"/>
        <v>1107.504308510638</v>
      </c>
      <c r="S43" s="76">
        <f t="shared" si="15"/>
        <v>0.9049999999999999</v>
      </c>
      <c r="T43" s="68">
        <f t="shared" si="16"/>
        <v>7.057856347787769</v>
      </c>
      <c r="U43" s="68">
        <f t="shared" si="17"/>
        <v>14.359855330979128</v>
      </c>
      <c r="V43" s="68">
        <f t="shared" si="18"/>
        <v>27.643864718857948</v>
      </c>
      <c r="W43" s="68">
        <f t="shared" si="25"/>
        <v>913.1269031524919</v>
      </c>
      <c r="X43" s="76">
        <f t="shared" si="30"/>
        <v>0.09500000000000006</v>
      </c>
      <c r="Y43" s="68">
        <f t="shared" si="19"/>
        <v>2.6261671482915068</v>
      </c>
      <c r="Z43" s="76">
        <f t="shared" si="26"/>
        <v>0.09058264284021003</v>
      </c>
      <c r="AA43" s="68">
        <f t="shared" si="27"/>
        <v>2.5040543245513924</v>
      </c>
      <c r="AB43" s="68">
        <f t="shared" si="31"/>
        <v>497.7484995199668</v>
      </c>
      <c r="AC43" s="66"/>
      <c r="AD43" s="113">
        <f>(299-268)/3</f>
        <v>10.333333333333334</v>
      </c>
      <c r="AE43" s="79">
        <f t="shared" si="28"/>
        <v>395.66666666666674</v>
      </c>
      <c r="AF43" s="79">
        <f t="shared" si="32"/>
        <v>288.66666666666674</v>
      </c>
      <c r="AG43" s="68">
        <f>AD43*S43*228/1228</f>
        <v>1.7363029315960912</v>
      </c>
      <c r="AH43" s="68">
        <f t="shared" si="21"/>
        <v>4.395265785944994</v>
      </c>
      <c r="AJ43" s="68">
        <f>AD43*(1-Z43)</f>
        <v>9.397312690651164</v>
      </c>
      <c r="AK43" s="68">
        <f t="shared" si="22"/>
        <v>13.792578476596159</v>
      </c>
      <c r="AL43" s="68">
        <f t="shared" si="29"/>
        <v>281.5555180355507</v>
      </c>
    </row>
    <row r="44" spans="1:38" ht="13.5">
      <c r="A44" s="70">
        <f t="shared" si="23"/>
        <v>0.38000000000000017</v>
      </c>
      <c r="B44" s="83">
        <f>(299-268)/3</f>
        <v>10.333333333333334</v>
      </c>
      <c r="C44" s="84">
        <f>(50-37)/3</f>
        <v>4.333333333333333</v>
      </c>
      <c r="D44" s="77">
        <v>1</v>
      </c>
      <c r="E44" s="75">
        <f t="shared" si="3"/>
        <v>0.675</v>
      </c>
      <c r="F44" s="75">
        <f t="shared" si="38"/>
        <v>1.25</v>
      </c>
      <c r="G44" s="75">
        <f t="shared" si="5"/>
        <v>0.4725</v>
      </c>
      <c r="H44" s="63">
        <f t="shared" si="6"/>
        <v>0.2553191489361702</v>
      </c>
      <c r="I44" s="64">
        <f t="shared" si="37"/>
        <v>0.3666666666666667</v>
      </c>
      <c r="J44" s="63">
        <f t="shared" si="8"/>
        <v>0.2</v>
      </c>
      <c r="K44" s="63">
        <f t="shared" si="9"/>
        <v>0.75</v>
      </c>
      <c r="L44" s="63">
        <f>80/5</f>
        <v>16</v>
      </c>
      <c r="M44" s="64">
        <f>178*0.3*(0.4-0.37)/(0.45-0.37)/3</f>
        <v>6.675000000000004</v>
      </c>
      <c r="N44" s="63">
        <f t="shared" si="12"/>
        <v>1.15</v>
      </c>
      <c r="O44" s="63">
        <f t="shared" si="13"/>
        <v>0.85</v>
      </c>
      <c r="P44" s="63">
        <v>1</v>
      </c>
      <c r="Q44" s="69">
        <f t="shared" si="14"/>
        <v>45.31115248226951</v>
      </c>
      <c r="R44" s="69">
        <f t="shared" si="24"/>
        <v>1152.8154609929077</v>
      </c>
      <c r="S44" s="76">
        <f t="shared" si="15"/>
        <v>0.9299999999999999</v>
      </c>
      <c r="T44" s="68">
        <f t="shared" si="16"/>
        <v>7.82392245304595</v>
      </c>
      <c r="U44" s="68">
        <f t="shared" si="17"/>
        <v>15.918487003742225</v>
      </c>
      <c r="V44" s="68">
        <f t="shared" si="18"/>
        <v>29.392665478527288</v>
      </c>
      <c r="W44" s="68">
        <f t="shared" si="25"/>
        <v>942.5195686310192</v>
      </c>
      <c r="X44" s="76">
        <f t="shared" si="30"/>
        <v>0.07000000000000006</v>
      </c>
      <c r="Y44" s="68">
        <f t="shared" si="19"/>
        <v>2.057486583496912</v>
      </c>
      <c r="Z44" s="76">
        <f t="shared" si="26"/>
        <v>0.06674510525068109</v>
      </c>
      <c r="AA44" s="68">
        <f t="shared" si="27"/>
        <v>1.9618165509623644</v>
      </c>
      <c r="AB44" s="68">
        <f t="shared" si="31"/>
        <v>499.71031607092914</v>
      </c>
      <c r="AC44" s="66"/>
      <c r="AD44" s="113">
        <f>(299-268)/3</f>
        <v>10.333333333333334</v>
      </c>
      <c r="AE44" s="79">
        <f t="shared" si="28"/>
        <v>406.00000000000006</v>
      </c>
      <c r="AF44" s="79">
        <f t="shared" si="32"/>
        <v>299.00000000000006</v>
      </c>
      <c r="AG44" s="68">
        <f>AD44*S44*228/1228</f>
        <v>1.7842671009771987</v>
      </c>
      <c r="AH44" s="68">
        <f t="shared" si="21"/>
        <v>4.516681967877176</v>
      </c>
      <c r="AJ44" s="68">
        <f>AD44*(1-Z44)</f>
        <v>9.643633912409628</v>
      </c>
      <c r="AK44" s="68">
        <f t="shared" si="22"/>
        <v>14.160315880286804</v>
      </c>
      <c r="AL44" s="68">
        <f t="shared" si="29"/>
        <v>295.7158339158375</v>
      </c>
    </row>
    <row r="45" spans="1:38" ht="13.5">
      <c r="A45" s="70">
        <f t="shared" si="23"/>
        <v>0.3900000000000002</v>
      </c>
      <c r="B45" s="85">
        <v>8</v>
      </c>
      <c r="C45" s="74">
        <f>(63-50)/2</f>
        <v>6.5</v>
      </c>
      <c r="D45" s="77">
        <v>1</v>
      </c>
      <c r="E45" s="75">
        <f t="shared" si="3"/>
        <v>0.675</v>
      </c>
      <c r="F45" s="75">
        <f t="shared" si="38"/>
        <v>1.25</v>
      </c>
      <c r="G45" s="75">
        <f t="shared" si="5"/>
        <v>0.4725</v>
      </c>
      <c r="H45" s="63">
        <f t="shared" si="6"/>
        <v>0.2553191489361702</v>
      </c>
      <c r="I45" s="64">
        <f t="shared" si="37"/>
        <v>0.3666666666666667</v>
      </c>
      <c r="J45" s="63">
        <f t="shared" si="8"/>
        <v>0.2</v>
      </c>
      <c r="K45" s="63">
        <f t="shared" si="9"/>
        <v>0.75</v>
      </c>
      <c r="L45" s="63">
        <f>80/5</f>
        <v>16</v>
      </c>
      <c r="M45" s="64">
        <f>178*0.3*(0.4-0.37)/(0.45-0.37)/3</f>
        <v>6.675000000000004</v>
      </c>
      <c r="N45" s="63">
        <f t="shared" si="12"/>
        <v>1.15</v>
      </c>
      <c r="O45" s="64">
        <v>1</v>
      </c>
      <c r="P45" s="63">
        <v>1</v>
      </c>
      <c r="Q45" s="69">
        <f t="shared" si="14"/>
        <v>45.29448581560284</v>
      </c>
      <c r="R45" s="69">
        <f t="shared" si="24"/>
        <v>1198.1099468085106</v>
      </c>
      <c r="S45" s="76">
        <f t="shared" si="15"/>
        <v>0.955</v>
      </c>
      <c r="T45" s="68">
        <f t="shared" si="16"/>
        <v>8.031287737369187</v>
      </c>
      <c r="U45" s="68">
        <f t="shared" si="17"/>
        <v>16.340390672053974</v>
      </c>
      <c r="V45" s="68">
        <f t="shared" si="18"/>
        <v>28.954095143548866</v>
      </c>
      <c r="W45" s="68">
        <f t="shared" si="25"/>
        <v>971.4736637745681</v>
      </c>
      <c r="X45" s="76">
        <f t="shared" si="30"/>
        <v>0.04500000000000006</v>
      </c>
      <c r="Y45" s="68">
        <f t="shared" si="19"/>
        <v>1.3029342814597007</v>
      </c>
      <c r="Z45" s="76">
        <f t="shared" si="26"/>
        <v>0.04290756766115215</v>
      </c>
      <c r="AA45" s="68">
        <f t="shared" si="27"/>
        <v>1.2423497964392598</v>
      </c>
      <c r="AB45" s="68">
        <f t="shared" si="31"/>
        <v>500.9526658673684</v>
      </c>
      <c r="AC45" s="66"/>
      <c r="AD45" s="114">
        <f>(308-299)/9</f>
        <v>1</v>
      </c>
      <c r="AE45" s="79">
        <f t="shared" si="28"/>
        <v>407.00000000000006</v>
      </c>
      <c r="AF45" s="79">
        <f t="shared" si="32"/>
        <v>300.00000000000006</v>
      </c>
      <c r="AG45" s="68">
        <f>AD45*S45*228/1228</f>
        <v>0.17731270358306186</v>
      </c>
      <c r="AH45" s="68">
        <f t="shared" si="21"/>
        <v>0.44884820804606695</v>
      </c>
      <c r="AJ45" s="68">
        <f>AD45*(1-Z45)</f>
        <v>0.9570924323388479</v>
      </c>
      <c r="AK45" s="68">
        <f t="shared" si="22"/>
        <v>1.4059406403849148</v>
      </c>
      <c r="AL45" s="68">
        <f t="shared" si="29"/>
        <v>297.1217745562224</v>
      </c>
    </row>
    <row r="46" spans="1:38" ht="13.5">
      <c r="A46" s="70">
        <f t="shared" si="23"/>
        <v>0.4000000000000002</v>
      </c>
      <c r="B46" s="85">
        <v>8</v>
      </c>
      <c r="C46" s="74">
        <f>(63-50)/2</f>
        <v>6.5</v>
      </c>
      <c r="D46" s="77">
        <v>1</v>
      </c>
      <c r="E46" s="75">
        <f t="shared" si="3"/>
        <v>0.675</v>
      </c>
      <c r="F46" s="75">
        <f t="shared" si="38"/>
        <v>1.25</v>
      </c>
      <c r="G46" s="75">
        <f t="shared" si="5"/>
        <v>0.4725</v>
      </c>
      <c r="H46" s="63">
        <f t="shared" si="6"/>
        <v>0.2553191489361702</v>
      </c>
      <c r="I46" s="64">
        <f t="shared" si="37"/>
        <v>0.3666666666666667</v>
      </c>
      <c r="J46" s="63">
        <f t="shared" si="8"/>
        <v>0.2</v>
      </c>
      <c r="K46" s="63">
        <f t="shared" si="9"/>
        <v>0.75</v>
      </c>
      <c r="L46" s="63">
        <f>80/5</f>
        <v>16</v>
      </c>
      <c r="M46" s="64">
        <f>178*0.3*(0.4-0.37)/(0.45-0.37)/3</f>
        <v>6.675000000000004</v>
      </c>
      <c r="N46" s="63">
        <f t="shared" si="12"/>
        <v>1.15</v>
      </c>
      <c r="O46" s="64">
        <v>1</v>
      </c>
      <c r="P46" s="63">
        <v>1</v>
      </c>
      <c r="Q46" s="69">
        <f t="shared" si="14"/>
        <v>45.29448581560284</v>
      </c>
      <c r="R46" s="69">
        <f t="shared" si="24"/>
        <v>1243.4044326241135</v>
      </c>
      <c r="S46" s="76">
        <v>0.98</v>
      </c>
      <c r="T46" s="68">
        <f t="shared" si="16"/>
        <v>8.241530871855291</v>
      </c>
      <c r="U46" s="68">
        <f t="shared" si="17"/>
        <v>16.768149590170573</v>
      </c>
      <c r="V46" s="68">
        <f t="shared" si="18"/>
        <v>28.526336225432267</v>
      </c>
      <c r="W46" s="68">
        <f t="shared" si="25"/>
        <v>1000.0000000000003</v>
      </c>
      <c r="X46" s="76">
        <f t="shared" si="30"/>
        <v>0.02000000000000006</v>
      </c>
      <c r="Y46" s="68">
        <f t="shared" si="19"/>
        <v>0.570526724508647</v>
      </c>
      <c r="Z46" s="76">
        <v>0</v>
      </c>
      <c r="AA46" s="68">
        <f t="shared" si="27"/>
        <v>0</v>
      </c>
      <c r="AB46" s="68">
        <f t="shared" si="31"/>
        <v>500.9526658673684</v>
      </c>
      <c r="AC46" s="66"/>
      <c r="AD46" s="114">
        <f>(308-299)/9</f>
        <v>1</v>
      </c>
      <c r="AE46" s="79">
        <f t="shared" si="28"/>
        <v>408.00000000000006</v>
      </c>
      <c r="AF46" s="79">
        <f t="shared" si="32"/>
        <v>301.00000000000006</v>
      </c>
      <c r="AG46" s="68">
        <f>AD46*S46*228/1228</f>
        <v>0.1819543973941368</v>
      </c>
      <c r="AH46" s="68">
        <f t="shared" si="21"/>
        <v>0.4605981611362781</v>
      </c>
      <c r="AJ46" s="68">
        <f>AD46*(1-Z46)</f>
        <v>1</v>
      </c>
      <c r="AK46" s="68">
        <f t="shared" si="22"/>
        <v>1.4605981611362782</v>
      </c>
      <c r="AL46" s="68">
        <f t="shared" si="29"/>
        <v>298.5823727173587</v>
      </c>
    </row>
    <row r="47" spans="1:37" ht="13.5">
      <c r="A47" s="73" t="s">
        <v>126</v>
      </c>
      <c r="B47" s="68">
        <f aca="true" t="shared" si="39" ref="B47:P47">SUM(B7:B46)</f>
        <v>422.00000000000006</v>
      </c>
      <c r="C47" s="68">
        <f t="shared" si="39"/>
        <v>138.99999999999997</v>
      </c>
      <c r="D47" s="68">
        <f t="shared" si="39"/>
        <v>20.000000000000007</v>
      </c>
      <c r="E47" s="68">
        <f t="shared" si="39"/>
        <v>27.000000000000018</v>
      </c>
      <c r="F47" s="68">
        <f t="shared" si="39"/>
        <v>51.000000000000014</v>
      </c>
      <c r="G47" s="68">
        <f t="shared" si="39"/>
        <v>18.900000000000002</v>
      </c>
      <c r="H47" s="68">
        <f t="shared" si="39"/>
        <v>10.212765957446807</v>
      </c>
      <c r="I47" s="68">
        <f t="shared" si="39"/>
        <v>11.366666666666674</v>
      </c>
      <c r="J47" s="68">
        <f t="shared" si="39"/>
        <v>8.000000000000004</v>
      </c>
      <c r="K47" s="68">
        <f t="shared" si="39"/>
        <v>30</v>
      </c>
      <c r="L47" s="68">
        <f t="shared" si="39"/>
        <v>240.99999999999991</v>
      </c>
      <c r="M47" s="68">
        <f t="shared" si="39"/>
        <v>144.62499999999994</v>
      </c>
      <c r="N47" s="68">
        <f t="shared" si="39"/>
        <v>45.999999999999964</v>
      </c>
      <c r="O47" s="68">
        <f t="shared" si="39"/>
        <v>34.30000000000002</v>
      </c>
      <c r="P47" s="68">
        <f t="shared" si="39"/>
        <v>40</v>
      </c>
      <c r="Q47" s="69">
        <f t="shared" si="14"/>
        <v>1243.4044326241133</v>
      </c>
      <c r="S47" s="86"/>
      <c r="T47" s="68">
        <f>SUM(T7:T46)</f>
        <v>119.63306595224886</v>
      </c>
      <c r="U47" s="68">
        <f>SUM(U7:U46)</f>
        <v>243.40443262411327</v>
      </c>
      <c r="V47" s="68">
        <f>SUM(V7:V46)</f>
        <v>1000.0000000000003</v>
      </c>
      <c r="X47" s="86"/>
      <c r="Y47" s="69">
        <f>SUM(Y7:Y46)</f>
        <v>524.3830220740101</v>
      </c>
      <c r="Z47" s="69"/>
      <c r="AA47" s="69">
        <f>SUM(AA7:AA46)</f>
        <v>500.9526658673684</v>
      </c>
      <c r="AB47" s="69"/>
      <c r="AC47" s="68"/>
      <c r="AD47" s="68">
        <f>SUM(AD7:AD46)</f>
        <v>408.00000000000006</v>
      </c>
      <c r="AG47" s="68">
        <f>SUM(AG7:AG46)</f>
        <v>32.63389250814328</v>
      </c>
      <c r="AH47" s="68">
        <f>SUM(AH7:AH46)</f>
        <v>82.60922019603862</v>
      </c>
      <c r="AJ47" s="68">
        <f>SUM(AJ7:AJ46)</f>
        <v>185.97315252132003</v>
      </c>
      <c r="AK47" s="68">
        <f>SUM(AK7:AK46)</f>
        <v>298.5823727173587</v>
      </c>
    </row>
    <row r="48" spans="1:28" ht="13.5">
      <c r="A48" s="67"/>
      <c r="AA48" s="125"/>
      <c r="AB48" s="125"/>
    </row>
  </sheetData>
  <sheetProtection/>
  <mergeCells count="24">
    <mergeCell ref="AJ3:AJ6"/>
    <mergeCell ref="Q3:Q6"/>
    <mergeCell ref="R3:R6"/>
    <mergeCell ref="S3:S6"/>
    <mergeCell ref="U3:U6"/>
    <mergeCell ref="V3:V6"/>
    <mergeCell ref="W3:W6"/>
    <mergeCell ref="X3:X6"/>
    <mergeCell ref="Z3:Z4"/>
    <mergeCell ref="AG5:AG6"/>
    <mergeCell ref="AI5:AI6"/>
    <mergeCell ref="Y3:Y6"/>
    <mergeCell ref="AA3:AA6"/>
    <mergeCell ref="AH3:AH6"/>
    <mergeCell ref="AB3:AB6"/>
    <mergeCell ref="T5:T6"/>
    <mergeCell ref="AD5:AD6"/>
    <mergeCell ref="AE5:AE6"/>
    <mergeCell ref="AF5:AF6"/>
    <mergeCell ref="AM23:AM24"/>
    <mergeCell ref="AN23:AN24"/>
    <mergeCell ref="AO23:AO24"/>
    <mergeCell ref="AK3:AK6"/>
    <mergeCell ref="AL3:AL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O48"/>
  <sheetViews>
    <sheetView workbookViewId="0" topLeftCell="W4">
      <selection activeCell="W26" sqref="A26:IV26"/>
    </sheetView>
  </sheetViews>
  <sheetFormatPr defaultColWidth="9.00390625" defaultRowHeight="16.5"/>
  <cols>
    <col min="1" max="1" width="10.125" style="70" customWidth="1"/>
    <col min="2" max="4" width="6.625" style="68" customWidth="1"/>
    <col min="5" max="16" width="6.625" style="0" customWidth="1"/>
    <col min="17" max="18" width="8.125" style="69" customWidth="1"/>
    <col min="19" max="19" width="7.875" style="61" customWidth="1"/>
    <col min="20" max="20" width="9.125" style="68" customWidth="1"/>
    <col min="21" max="23" width="7.875" style="68" customWidth="1"/>
    <col min="24" max="28" width="7.125" style="61" customWidth="1"/>
    <col min="29" max="29" width="2.75390625" style="0" customWidth="1"/>
    <col min="30" max="32" width="7.625" style="68" customWidth="1"/>
    <col min="33" max="38" width="9.125" style="68" customWidth="1"/>
    <col min="39" max="39" width="9.125" style="0" customWidth="1"/>
  </cols>
  <sheetData>
    <row r="1" spans="1:34" ht="18" customHeight="1">
      <c r="A1" t="s">
        <v>74</v>
      </c>
      <c r="B1"/>
      <c r="C1" s="68">
        <v>500</v>
      </c>
      <c r="G1" s="2"/>
      <c r="T1" s="69"/>
      <c r="U1" s="69"/>
      <c r="V1" s="69"/>
      <c r="W1" s="69"/>
      <c r="AC1" s="68"/>
      <c r="AG1" s="69"/>
      <c r="AH1" s="69"/>
    </row>
    <row r="2" spans="1:34" ht="18" customHeight="1">
      <c r="A2" s="67" t="s">
        <v>98</v>
      </c>
      <c r="T2" s="69"/>
      <c r="U2" s="69"/>
      <c r="V2" s="69"/>
      <c r="W2" s="69"/>
      <c r="AC2" s="68"/>
      <c r="AG2" s="69"/>
      <c r="AH2" s="69"/>
    </row>
    <row r="3" spans="1:38" s="4" customFormat="1" ht="18" customHeight="1">
      <c r="A3" s="71"/>
      <c r="B3" s="72" t="s">
        <v>75</v>
      </c>
      <c r="C3" s="72" t="s">
        <v>76</v>
      </c>
      <c r="D3" s="72" t="s">
        <v>77</v>
      </c>
      <c r="E3" s="4" t="s">
        <v>78</v>
      </c>
      <c r="F3" s="4" t="s">
        <v>79</v>
      </c>
      <c r="G3" s="4" t="s">
        <v>80</v>
      </c>
      <c r="H3" s="4" t="s">
        <v>81</v>
      </c>
      <c r="I3" s="4" t="s">
        <v>82</v>
      </c>
      <c r="J3" s="4" t="s">
        <v>83</v>
      </c>
      <c r="K3" s="4" t="s">
        <v>84</v>
      </c>
      <c r="L3" s="4" t="s">
        <v>85</v>
      </c>
      <c r="M3" s="4" t="s">
        <v>86</v>
      </c>
      <c r="N3" s="4" t="s">
        <v>87</v>
      </c>
      <c r="O3" s="4" t="s">
        <v>88</v>
      </c>
      <c r="P3" s="4" t="s">
        <v>84</v>
      </c>
      <c r="Q3" s="117" t="s">
        <v>89</v>
      </c>
      <c r="R3" s="119" t="s">
        <v>99</v>
      </c>
      <c r="S3" s="109" t="s">
        <v>100</v>
      </c>
      <c r="T3" s="112" t="s">
        <v>101</v>
      </c>
      <c r="U3" s="116" t="s">
        <v>102</v>
      </c>
      <c r="V3" s="116" t="s">
        <v>131</v>
      </c>
      <c r="W3" s="116" t="s">
        <v>132</v>
      </c>
      <c r="X3" s="109" t="s">
        <v>133</v>
      </c>
      <c r="Y3" s="109" t="s">
        <v>151</v>
      </c>
      <c r="Z3" s="109" t="s">
        <v>153</v>
      </c>
      <c r="AA3" s="109" t="s">
        <v>73</v>
      </c>
      <c r="AB3" s="109" t="s">
        <v>108</v>
      </c>
      <c r="AD3" s="72"/>
      <c r="AE3" s="72"/>
      <c r="AF3" s="72"/>
      <c r="AG3" s="112" t="s">
        <v>101</v>
      </c>
      <c r="AH3" s="116" t="s">
        <v>102</v>
      </c>
      <c r="AI3" s="122" t="s">
        <v>103</v>
      </c>
      <c r="AJ3" s="120" t="s">
        <v>109</v>
      </c>
      <c r="AK3" s="111" t="s">
        <v>106</v>
      </c>
      <c r="AL3" s="121" t="s">
        <v>107</v>
      </c>
    </row>
    <row r="4" spans="1:38" ht="18" customHeight="1">
      <c r="A4" s="73" t="s">
        <v>90</v>
      </c>
      <c r="B4" s="68">
        <v>107</v>
      </c>
      <c r="C4" s="68">
        <v>61</v>
      </c>
      <c r="D4" s="68">
        <v>15</v>
      </c>
      <c r="E4">
        <v>27</v>
      </c>
      <c r="F4">
        <v>31</v>
      </c>
      <c r="G4">
        <v>27</v>
      </c>
      <c r="H4">
        <v>12</v>
      </c>
      <c r="I4">
        <v>11</v>
      </c>
      <c r="J4">
        <v>9</v>
      </c>
      <c r="K4" s="65" t="s">
        <v>91</v>
      </c>
      <c r="L4" s="65">
        <v>161</v>
      </c>
      <c r="M4" s="65">
        <v>178</v>
      </c>
      <c r="N4" s="65">
        <v>46</v>
      </c>
      <c r="O4" s="65">
        <v>34</v>
      </c>
      <c r="P4" s="65" t="s">
        <v>92</v>
      </c>
      <c r="Q4" s="117"/>
      <c r="R4" s="117"/>
      <c r="S4" s="109"/>
      <c r="T4" s="118">
        <f>Q47-C1*2</f>
        <v>243.40443262411327</v>
      </c>
      <c r="U4" s="116"/>
      <c r="V4" s="116"/>
      <c r="W4" s="116"/>
      <c r="X4" s="109"/>
      <c r="Y4" s="109"/>
      <c r="Z4" s="109"/>
      <c r="AA4" s="109"/>
      <c r="AB4" s="109"/>
      <c r="AC4" s="4"/>
      <c r="AD4" s="72"/>
      <c r="AE4" s="72"/>
      <c r="AF4" s="72"/>
      <c r="AG4" s="118">
        <f>B47/Q47*(Q47-2*C1)</f>
        <v>82.6092201960386</v>
      </c>
      <c r="AH4" s="116"/>
      <c r="AI4" s="50">
        <v>30</v>
      </c>
      <c r="AJ4" s="111"/>
      <c r="AK4" s="111"/>
      <c r="AL4" s="121"/>
    </row>
    <row r="5" spans="1:38" ht="18" customHeight="1">
      <c r="A5" s="62" t="s">
        <v>93</v>
      </c>
      <c r="D5" s="70">
        <v>0.35</v>
      </c>
      <c r="E5">
        <v>0.4</v>
      </c>
      <c r="F5">
        <v>0.2</v>
      </c>
      <c r="G5">
        <v>0.4</v>
      </c>
      <c r="H5">
        <v>0.37</v>
      </c>
      <c r="I5">
        <v>0.3</v>
      </c>
      <c r="L5">
        <v>0.3</v>
      </c>
      <c r="M5">
        <v>0.37</v>
      </c>
      <c r="N5">
        <v>0.43</v>
      </c>
      <c r="O5">
        <v>0.38</v>
      </c>
      <c r="Q5" s="117"/>
      <c r="R5" s="117"/>
      <c r="S5" s="109"/>
      <c r="T5" s="120" t="s">
        <v>104</v>
      </c>
      <c r="U5" s="116"/>
      <c r="V5" s="116"/>
      <c r="W5" s="116"/>
      <c r="X5" s="109"/>
      <c r="Y5" s="109"/>
      <c r="Z5" s="126" t="s">
        <v>152</v>
      </c>
      <c r="AA5" s="109"/>
      <c r="AB5" s="109"/>
      <c r="AC5" s="4"/>
      <c r="AD5" s="123" t="s">
        <v>94</v>
      </c>
      <c r="AE5" s="111" t="s">
        <v>95</v>
      </c>
      <c r="AF5" s="111" t="s">
        <v>96</v>
      </c>
      <c r="AG5" s="120" t="s">
        <v>104</v>
      </c>
      <c r="AH5" s="116"/>
      <c r="AI5" s="120" t="s">
        <v>105</v>
      </c>
      <c r="AJ5" s="111"/>
      <c r="AK5" s="111"/>
      <c r="AL5" s="121"/>
    </row>
    <row r="6" spans="1:38" ht="18" customHeight="1">
      <c r="A6" s="67" t="s">
        <v>97</v>
      </c>
      <c r="D6" s="70">
        <v>0.55</v>
      </c>
      <c r="E6">
        <v>0.8</v>
      </c>
      <c r="F6">
        <v>0.27</v>
      </c>
      <c r="G6">
        <v>0.8</v>
      </c>
      <c r="H6">
        <v>0.47</v>
      </c>
      <c r="I6">
        <v>0.9</v>
      </c>
      <c r="J6">
        <v>0.45</v>
      </c>
      <c r="L6" s="61">
        <v>0.35</v>
      </c>
      <c r="M6" s="61">
        <v>0.45</v>
      </c>
      <c r="N6" s="61"/>
      <c r="O6" s="61">
        <v>0.5</v>
      </c>
      <c r="P6" s="61"/>
      <c r="Q6" s="117"/>
      <c r="R6" s="117"/>
      <c r="S6" s="109"/>
      <c r="T6" s="111"/>
      <c r="U6" s="116"/>
      <c r="V6" s="116"/>
      <c r="W6" s="116"/>
      <c r="X6" s="109"/>
      <c r="Y6" s="109"/>
      <c r="Z6" s="126">
        <f>C1/Y47</f>
        <v>0.9535015035811576</v>
      </c>
      <c r="AA6" s="109"/>
      <c r="AB6" s="109"/>
      <c r="AC6" s="4"/>
      <c r="AD6" s="111"/>
      <c r="AE6" s="111"/>
      <c r="AF6" s="111"/>
      <c r="AG6" s="111"/>
      <c r="AH6" s="116"/>
      <c r="AI6" s="111"/>
      <c r="AJ6" s="111"/>
      <c r="AK6" s="111"/>
      <c r="AL6" s="121"/>
    </row>
    <row r="7" spans="1:38" ht="13.5" customHeight="1">
      <c r="A7" s="70">
        <v>0.01</v>
      </c>
      <c r="B7" s="74">
        <f aca="true" t="shared" si="0" ref="B7:B15">107/9</f>
        <v>11.88888888888889</v>
      </c>
      <c r="C7" s="74">
        <f aca="true" t="shared" si="1" ref="C7:C26">61/20</f>
        <v>3.05</v>
      </c>
      <c r="D7" s="75">
        <f aca="true" t="shared" si="2" ref="D7:D41">(15/35)</f>
        <v>0.42857142857142855</v>
      </c>
      <c r="E7" s="75">
        <f aca="true" t="shared" si="3" ref="E7:E46">27/40</f>
        <v>0.675</v>
      </c>
      <c r="F7" s="75">
        <f aca="true" t="shared" si="4" ref="F7:F33">31/27</f>
        <v>1.1481481481481481</v>
      </c>
      <c r="G7" s="75">
        <f aca="true" t="shared" si="5" ref="G7:G46">27*0.7/40</f>
        <v>0.4725</v>
      </c>
      <c r="H7" s="63">
        <f aca="true" t="shared" si="6" ref="H7:H46">12/47</f>
        <v>0.2553191489361702</v>
      </c>
      <c r="I7" s="63">
        <f aca="true" t="shared" si="7" ref="I7:I36">11*0.7/30</f>
        <v>0.25666666666666665</v>
      </c>
      <c r="J7" s="63">
        <f aca="true" t="shared" si="8" ref="J7:J46">9/45</f>
        <v>0.2</v>
      </c>
      <c r="K7" s="63">
        <f aca="true" t="shared" si="9" ref="K7:K46">30/40</f>
        <v>0.75</v>
      </c>
      <c r="L7" s="63">
        <f aca="true" t="shared" si="10" ref="L7:L36">161*0.7/30</f>
        <v>3.7566666666666664</v>
      </c>
      <c r="M7" s="63">
        <f aca="true" t="shared" si="11" ref="M7:M43">178*0.7/37</f>
        <v>3.3675675675675674</v>
      </c>
      <c r="N7" s="63">
        <f aca="true" t="shared" si="12" ref="N7:N46">46/40</f>
        <v>1.15</v>
      </c>
      <c r="O7" s="63">
        <f aca="true" t="shared" si="13" ref="O7:O44">34/40</f>
        <v>0.85</v>
      </c>
      <c r="P7" s="63">
        <v>1</v>
      </c>
      <c r="Q7" s="69">
        <f aca="true" t="shared" si="14" ref="Q7:Q47">SUM(B7:P7)</f>
        <v>29.24932851544554</v>
      </c>
      <c r="R7" s="69">
        <f>Q7</f>
        <v>29.24932851544554</v>
      </c>
      <c r="S7" s="76">
        <f aca="true" t="shared" si="15" ref="S7:S45">S8-1/40</f>
        <v>0.004999999999999373</v>
      </c>
      <c r="T7" s="68">
        <f>Q7*S7*228/1228</f>
        <v>0.027153285429644736</v>
      </c>
      <c r="U7" s="68">
        <f>T7*$T$4/$T$47</f>
        <v>0.055245846800593836</v>
      </c>
      <c r="V7" s="68">
        <f aca="true" t="shared" si="16" ref="V7:V46">Q7-U7</f>
        <v>29.194082668644945</v>
      </c>
      <c r="W7" s="68">
        <f>V7</f>
        <v>29.194082668644945</v>
      </c>
      <c r="X7" s="76">
        <f>1-S7</f>
        <v>0.9950000000000007</v>
      </c>
      <c r="Y7" s="68">
        <f aca="true" t="shared" si="17" ref="Y7:Y46">V7*X7</f>
        <v>29.04811225530174</v>
      </c>
      <c r="Z7" s="76">
        <v>1</v>
      </c>
      <c r="AA7" s="68">
        <f>V7*Z7</f>
        <v>29.194082668644945</v>
      </c>
      <c r="AB7" s="68">
        <f>AA7</f>
        <v>29.194082668644945</v>
      </c>
      <c r="AC7" s="66"/>
      <c r="AD7" s="79">
        <f aca="true" t="shared" si="18" ref="AD7:AD15">107/9</f>
        <v>11.88888888888889</v>
      </c>
      <c r="AE7" s="79">
        <f>AD7</f>
        <v>11.88888888888889</v>
      </c>
      <c r="AF7" s="79"/>
      <c r="AG7" s="68">
        <f>AD7*S7*228/1228</f>
        <v>0.0110369163952212</v>
      </c>
      <c r="AH7" s="68">
        <f>AG7*$AG$4/$AG$47</f>
        <v>0.027938777347831963</v>
      </c>
      <c r="AJ7" s="68">
        <f>AD7*(1-Z7)</f>
        <v>0</v>
      </c>
      <c r="AK7" s="68">
        <f>AH7+AJ7+AI7</f>
        <v>0.027938777347831963</v>
      </c>
      <c r="AL7" s="68">
        <f>AK7</f>
        <v>0.027938777347831963</v>
      </c>
    </row>
    <row r="8" spans="1:38" ht="13.5" customHeight="1">
      <c r="A8" s="70">
        <f aca="true" t="shared" si="19" ref="A8:A46">A7+0.01</f>
        <v>0.02</v>
      </c>
      <c r="B8" s="74">
        <f t="shared" si="0"/>
        <v>11.88888888888889</v>
      </c>
      <c r="C8" s="74">
        <f t="shared" si="1"/>
        <v>3.05</v>
      </c>
      <c r="D8" s="75">
        <f t="shared" si="2"/>
        <v>0.42857142857142855</v>
      </c>
      <c r="E8" s="75">
        <f t="shared" si="3"/>
        <v>0.675</v>
      </c>
      <c r="F8" s="75">
        <f t="shared" si="4"/>
        <v>1.1481481481481481</v>
      </c>
      <c r="G8" s="75">
        <f t="shared" si="5"/>
        <v>0.4725</v>
      </c>
      <c r="H8" s="63">
        <f t="shared" si="6"/>
        <v>0.2553191489361702</v>
      </c>
      <c r="I8" s="63">
        <f t="shared" si="7"/>
        <v>0.25666666666666665</v>
      </c>
      <c r="J8" s="63">
        <f t="shared" si="8"/>
        <v>0.2</v>
      </c>
      <c r="K8" s="63">
        <f t="shared" si="9"/>
        <v>0.75</v>
      </c>
      <c r="L8" s="63">
        <f t="shared" si="10"/>
        <v>3.7566666666666664</v>
      </c>
      <c r="M8" s="63">
        <f t="shared" si="11"/>
        <v>3.3675675675675674</v>
      </c>
      <c r="N8" s="63">
        <f t="shared" si="12"/>
        <v>1.15</v>
      </c>
      <c r="O8" s="63">
        <f t="shared" si="13"/>
        <v>0.85</v>
      </c>
      <c r="P8" s="63">
        <v>1</v>
      </c>
      <c r="Q8" s="69">
        <f t="shared" si="14"/>
        <v>29.24932851544554</v>
      </c>
      <c r="R8" s="69">
        <f aca="true" t="shared" si="20" ref="R8:R46">R7+Q8</f>
        <v>58.49865703089108</v>
      </c>
      <c r="S8" s="76">
        <f t="shared" si="15"/>
        <v>0.029999999999999374</v>
      </c>
      <c r="T8" s="68">
        <f aca="true" t="shared" si="21" ref="T8:T46">Q8*S8*228/1228</f>
        <v>0.16291971257788546</v>
      </c>
      <c r="U8" s="68">
        <f aca="true" t="shared" si="22" ref="U8:U46">T8*$T$4/$T$47</f>
        <v>0.33147508080359767</v>
      </c>
      <c r="V8" s="68">
        <f t="shared" si="16"/>
        <v>28.917853434641945</v>
      </c>
      <c r="W8" s="68">
        <f aca="true" t="shared" si="23" ref="W8:W46">W7+V8</f>
        <v>58.111936103286894</v>
      </c>
      <c r="X8" s="76">
        <f>X7-1/40</f>
        <v>0.9700000000000006</v>
      </c>
      <c r="Y8" s="68">
        <f t="shared" si="17"/>
        <v>28.050317831602705</v>
      </c>
      <c r="Z8" s="76">
        <f aca="true" t="shared" si="24" ref="Z8:Z46">X8*$Z$6</f>
        <v>0.9248964584737235</v>
      </c>
      <c r="AA8" s="68">
        <f aca="true" t="shared" si="25" ref="AA8:AA46">V8*Z8</f>
        <v>26.746020228362536</v>
      </c>
      <c r="AB8" s="68">
        <f>AB7+AA8</f>
        <v>55.94010289700748</v>
      </c>
      <c r="AC8" s="66"/>
      <c r="AD8" s="79">
        <f t="shared" si="18"/>
        <v>11.88888888888889</v>
      </c>
      <c r="AE8" s="79">
        <f aca="true" t="shared" si="26" ref="AE8:AE46">AE7+AD8</f>
        <v>23.77777777777778</v>
      </c>
      <c r="AF8" s="79"/>
      <c r="AG8" s="68">
        <f>AD8*S8*228/1228</f>
        <v>0.06622149837133412</v>
      </c>
      <c r="AH8" s="68">
        <f aca="true" t="shared" si="27" ref="AH8:AH46">AG8*$AG$4/$AG$47</f>
        <v>0.16763266408700928</v>
      </c>
      <c r="AJ8" s="68">
        <f aca="true" t="shared" si="28" ref="AJ8:AJ46">AD8*(1-Z8)</f>
        <v>0.8928976603679541</v>
      </c>
      <c r="AK8" s="68">
        <f>AH8+AJ8+AI8</f>
        <v>1.0605303244549633</v>
      </c>
      <c r="AL8" s="68">
        <f aca="true" t="shared" si="29" ref="AL8:AL46">AL7+AK8</f>
        <v>1.0884691018027952</v>
      </c>
    </row>
    <row r="9" spans="1:38" ht="13.5" customHeight="1">
      <c r="A9" s="70">
        <f t="shared" si="19"/>
        <v>0.03</v>
      </c>
      <c r="B9" s="74">
        <f t="shared" si="0"/>
        <v>11.88888888888889</v>
      </c>
      <c r="C9" s="74">
        <f t="shared" si="1"/>
        <v>3.05</v>
      </c>
      <c r="D9" s="75">
        <f t="shared" si="2"/>
        <v>0.42857142857142855</v>
      </c>
      <c r="E9" s="75">
        <f t="shared" si="3"/>
        <v>0.675</v>
      </c>
      <c r="F9" s="75">
        <f t="shared" si="4"/>
        <v>1.1481481481481481</v>
      </c>
      <c r="G9" s="75">
        <f t="shared" si="5"/>
        <v>0.4725</v>
      </c>
      <c r="H9" s="63">
        <f t="shared" si="6"/>
        <v>0.2553191489361702</v>
      </c>
      <c r="I9" s="63">
        <f t="shared" si="7"/>
        <v>0.25666666666666665</v>
      </c>
      <c r="J9" s="63">
        <f t="shared" si="8"/>
        <v>0.2</v>
      </c>
      <c r="K9" s="63">
        <f t="shared" si="9"/>
        <v>0.75</v>
      </c>
      <c r="L9" s="63">
        <f t="shared" si="10"/>
        <v>3.7566666666666664</v>
      </c>
      <c r="M9" s="63">
        <f t="shared" si="11"/>
        <v>3.3675675675675674</v>
      </c>
      <c r="N9" s="63">
        <f t="shared" si="12"/>
        <v>1.15</v>
      </c>
      <c r="O9" s="63">
        <f t="shared" si="13"/>
        <v>0.85</v>
      </c>
      <c r="P9" s="63">
        <v>1</v>
      </c>
      <c r="Q9" s="69">
        <f t="shared" si="14"/>
        <v>29.24932851544554</v>
      </c>
      <c r="R9" s="69">
        <f t="shared" si="20"/>
        <v>87.74798554633662</v>
      </c>
      <c r="S9" s="76">
        <f t="shared" si="15"/>
        <v>0.054999999999999376</v>
      </c>
      <c r="T9" s="68">
        <f t="shared" si="21"/>
        <v>0.2986861397261262</v>
      </c>
      <c r="U9" s="68">
        <f t="shared" si="22"/>
        <v>0.6077043148066016</v>
      </c>
      <c r="V9" s="68">
        <f t="shared" si="16"/>
        <v>28.64162420063894</v>
      </c>
      <c r="W9" s="68">
        <f t="shared" si="23"/>
        <v>86.75356030392584</v>
      </c>
      <c r="X9" s="76">
        <f aca="true" t="shared" si="30" ref="X9:X46">X8-1/40</f>
        <v>0.9450000000000006</v>
      </c>
      <c r="Y9" s="68">
        <f t="shared" si="17"/>
        <v>27.066334869603818</v>
      </c>
      <c r="Z9" s="76">
        <f t="shared" si="24"/>
        <v>0.9010589208841945</v>
      </c>
      <c r="AA9" s="68">
        <f t="shared" si="25"/>
        <v>25.807790994598353</v>
      </c>
      <c r="AB9" s="68">
        <f aca="true" t="shared" si="31" ref="AB9:AB46">AB8+AA9</f>
        <v>81.74789389160583</v>
      </c>
      <c r="AC9" s="66"/>
      <c r="AD9" s="79">
        <f t="shared" si="18"/>
        <v>11.88888888888889</v>
      </c>
      <c r="AE9" s="79">
        <f t="shared" si="26"/>
        <v>35.66666666666667</v>
      </c>
      <c r="AF9" s="79"/>
      <c r="AG9" s="68">
        <f>AD9*S9*228/1228</f>
        <v>0.12140608034744707</v>
      </c>
      <c r="AH9" s="68">
        <f t="shared" si="27"/>
        <v>0.3073265508261867</v>
      </c>
      <c r="AJ9" s="68">
        <f t="shared" si="28"/>
        <v>1.1762994961545767</v>
      </c>
      <c r="AK9" s="68">
        <f>AH9+AJ9+AI9</f>
        <v>1.4836260469807634</v>
      </c>
      <c r="AL9" s="68">
        <f t="shared" si="29"/>
        <v>2.572095148783559</v>
      </c>
    </row>
    <row r="10" spans="1:38" ht="13.5" customHeight="1">
      <c r="A10" s="70">
        <f t="shared" si="19"/>
        <v>0.04</v>
      </c>
      <c r="B10" s="74">
        <f t="shared" si="0"/>
        <v>11.88888888888889</v>
      </c>
      <c r="C10" s="74">
        <f t="shared" si="1"/>
        <v>3.05</v>
      </c>
      <c r="D10" s="75">
        <f t="shared" si="2"/>
        <v>0.42857142857142855</v>
      </c>
      <c r="E10" s="75">
        <f t="shared" si="3"/>
        <v>0.675</v>
      </c>
      <c r="F10" s="75">
        <f t="shared" si="4"/>
        <v>1.1481481481481481</v>
      </c>
      <c r="G10" s="75">
        <f t="shared" si="5"/>
        <v>0.4725</v>
      </c>
      <c r="H10" s="63">
        <f t="shared" si="6"/>
        <v>0.2553191489361702</v>
      </c>
      <c r="I10" s="63">
        <f t="shared" si="7"/>
        <v>0.25666666666666665</v>
      </c>
      <c r="J10" s="63">
        <f t="shared" si="8"/>
        <v>0.2</v>
      </c>
      <c r="K10" s="63">
        <f t="shared" si="9"/>
        <v>0.75</v>
      </c>
      <c r="L10" s="63">
        <f t="shared" si="10"/>
        <v>3.7566666666666664</v>
      </c>
      <c r="M10" s="63">
        <f t="shared" si="11"/>
        <v>3.3675675675675674</v>
      </c>
      <c r="N10" s="63">
        <f t="shared" si="12"/>
        <v>1.15</v>
      </c>
      <c r="O10" s="63">
        <f t="shared" si="13"/>
        <v>0.85</v>
      </c>
      <c r="P10" s="63">
        <v>1</v>
      </c>
      <c r="Q10" s="69">
        <f t="shared" si="14"/>
        <v>29.24932851544554</v>
      </c>
      <c r="R10" s="69">
        <f t="shared" si="20"/>
        <v>116.99731406178216</v>
      </c>
      <c r="S10" s="76">
        <f t="shared" si="15"/>
        <v>0.07999999999999938</v>
      </c>
      <c r="T10" s="68">
        <f t="shared" si="21"/>
        <v>0.4344525668743668</v>
      </c>
      <c r="U10" s="68">
        <f t="shared" si="22"/>
        <v>0.8839335488096052</v>
      </c>
      <c r="V10" s="68">
        <f t="shared" si="16"/>
        <v>28.365394966635936</v>
      </c>
      <c r="W10" s="68">
        <f t="shared" si="23"/>
        <v>115.11895527056177</v>
      </c>
      <c r="X10" s="76">
        <f t="shared" si="30"/>
        <v>0.9200000000000006</v>
      </c>
      <c r="Y10" s="68">
        <f t="shared" si="17"/>
        <v>26.096163369305078</v>
      </c>
      <c r="Z10" s="76">
        <f t="shared" si="24"/>
        <v>0.8772213832946656</v>
      </c>
      <c r="AA10" s="68">
        <f t="shared" si="25"/>
        <v>24.88273101033192</v>
      </c>
      <c r="AB10" s="68">
        <f t="shared" si="31"/>
        <v>106.63062490193775</v>
      </c>
      <c r="AC10" s="66"/>
      <c r="AD10" s="79">
        <f t="shared" si="18"/>
        <v>11.88888888888889</v>
      </c>
      <c r="AE10" s="79">
        <f t="shared" si="26"/>
        <v>47.55555555555556</v>
      </c>
      <c r="AF10" s="79"/>
      <c r="AG10" s="68">
        <f>AD10*S10*228/1228</f>
        <v>0.17659066232355997</v>
      </c>
      <c r="AH10" s="68">
        <f t="shared" si="27"/>
        <v>0.44702043756536397</v>
      </c>
      <c r="AJ10" s="68">
        <f t="shared" si="28"/>
        <v>1.459701331941198</v>
      </c>
      <c r="AK10" s="68">
        <f>AH10+AJ10+AI10</f>
        <v>1.906721769506562</v>
      </c>
      <c r="AL10" s="68">
        <f t="shared" si="29"/>
        <v>4.4788169182901205</v>
      </c>
    </row>
    <row r="11" spans="1:38" ht="13.5" customHeight="1">
      <c r="A11" s="70">
        <f t="shared" si="19"/>
        <v>0.05</v>
      </c>
      <c r="B11" s="74">
        <f t="shared" si="0"/>
        <v>11.88888888888889</v>
      </c>
      <c r="C11" s="74">
        <f t="shared" si="1"/>
        <v>3.05</v>
      </c>
      <c r="D11" s="75">
        <f t="shared" si="2"/>
        <v>0.42857142857142855</v>
      </c>
      <c r="E11" s="75">
        <f t="shared" si="3"/>
        <v>0.675</v>
      </c>
      <c r="F11" s="75">
        <f t="shared" si="4"/>
        <v>1.1481481481481481</v>
      </c>
      <c r="G11" s="75">
        <f t="shared" si="5"/>
        <v>0.4725</v>
      </c>
      <c r="H11" s="63">
        <f t="shared" si="6"/>
        <v>0.2553191489361702</v>
      </c>
      <c r="I11" s="63">
        <f t="shared" si="7"/>
        <v>0.25666666666666665</v>
      </c>
      <c r="J11" s="63">
        <f t="shared" si="8"/>
        <v>0.2</v>
      </c>
      <c r="K11" s="63">
        <f t="shared" si="9"/>
        <v>0.75</v>
      </c>
      <c r="L11" s="63">
        <f t="shared" si="10"/>
        <v>3.7566666666666664</v>
      </c>
      <c r="M11" s="63">
        <f t="shared" si="11"/>
        <v>3.3675675675675674</v>
      </c>
      <c r="N11" s="63">
        <f t="shared" si="12"/>
        <v>1.15</v>
      </c>
      <c r="O11" s="63">
        <f t="shared" si="13"/>
        <v>0.85</v>
      </c>
      <c r="P11" s="63">
        <v>1</v>
      </c>
      <c r="Q11" s="69">
        <f t="shared" si="14"/>
        <v>29.24932851544554</v>
      </c>
      <c r="R11" s="69">
        <f t="shared" si="20"/>
        <v>146.2466425772277</v>
      </c>
      <c r="S11" s="76">
        <f t="shared" si="15"/>
        <v>0.10499999999999937</v>
      </c>
      <c r="T11" s="68">
        <f t="shared" si="21"/>
        <v>0.5702189940226075</v>
      </c>
      <c r="U11" s="68">
        <f t="shared" si="22"/>
        <v>1.1601627828126089</v>
      </c>
      <c r="V11" s="68">
        <f t="shared" si="16"/>
        <v>28.08916573263293</v>
      </c>
      <c r="W11" s="68">
        <f t="shared" si="23"/>
        <v>143.2081210031947</v>
      </c>
      <c r="X11" s="76">
        <f t="shared" si="30"/>
        <v>0.8950000000000006</v>
      </c>
      <c r="Y11" s="68">
        <f t="shared" si="17"/>
        <v>25.13980333070649</v>
      </c>
      <c r="Z11" s="76">
        <f t="shared" si="24"/>
        <v>0.8533838457051366</v>
      </c>
      <c r="AA11" s="68">
        <f t="shared" si="25"/>
        <v>23.97084027556323</v>
      </c>
      <c r="AB11" s="68">
        <f t="shared" si="31"/>
        <v>130.60146517750098</v>
      </c>
      <c r="AC11" s="66"/>
      <c r="AD11" s="79">
        <f t="shared" si="18"/>
        <v>11.88888888888889</v>
      </c>
      <c r="AE11" s="79">
        <f t="shared" si="26"/>
        <v>59.44444444444444</v>
      </c>
      <c r="AF11" s="79"/>
      <c r="AG11" s="68">
        <f>AD11*S11*228/1228</f>
        <v>0.2317752442996729</v>
      </c>
      <c r="AH11" s="68">
        <f t="shared" si="27"/>
        <v>0.5867143243045413</v>
      </c>
      <c r="AJ11" s="68">
        <f t="shared" si="28"/>
        <v>1.7431031677278206</v>
      </c>
      <c r="AK11" s="68">
        <f>AH11+AJ11+AI11</f>
        <v>2.3298174920323618</v>
      </c>
      <c r="AL11" s="68">
        <f t="shared" si="29"/>
        <v>6.808634410322482</v>
      </c>
    </row>
    <row r="12" spans="1:38" ht="13.5" customHeight="1">
      <c r="A12" s="70">
        <f t="shared" si="19"/>
        <v>0.060000000000000005</v>
      </c>
      <c r="B12" s="74">
        <f t="shared" si="0"/>
        <v>11.88888888888889</v>
      </c>
      <c r="C12" s="74">
        <f t="shared" si="1"/>
        <v>3.05</v>
      </c>
      <c r="D12" s="75">
        <f t="shared" si="2"/>
        <v>0.42857142857142855</v>
      </c>
      <c r="E12" s="75">
        <f t="shared" si="3"/>
        <v>0.675</v>
      </c>
      <c r="F12" s="75">
        <f t="shared" si="4"/>
        <v>1.1481481481481481</v>
      </c>
      <c r="G12" s="75">
        <f t="shared" si="5"/>
        <v>0.4725</v>
      </c>
      <c r="H12" s="63">
        <f t="shared" si="6"/>
        <v>0.2553191489361702</v>
      </c>
      <c r="I12" s="63">
        <f t="shared" si="7"/>
        <v>0.25666666666666665</v>
      </c>
      <c r="J12" s="63">
        <f t="shared" si="8"/>
        <v>0.2</v>
      </c>
      <c r="K12" s="63">
        <f t="shared" si="9"/>
        <v>0.75</v>
      </c>
      <c r="L12" s="63">
        <f t="shared" si="10"/>
        <v>3.7566666666666664</v>
      </c>
      <c r="M12" s="63">
        <f t="shared" si="11"/>
        <v>3.3675675675675674</v>
      </c>
      <c r="N12" s="63">
        <f t="shared" si="12"/>
        <v>1.15</v>
      </c>
      <c r="O12" s="63">
        <f t="shared" si="13"/>
        <v>0.85</v>
      </c>
      <c r="P12" s="63">
        <v>1</v>
      </c>
      <c r="Q12" s="69">
        <f t="shared" si="14"/>
        <v>29.24932851544554</v>
      </c>
      <c r="R12" s="69">
        <f t="shared" si="20"/>
        <v>175.49597109267324</v>
      </c>
      <c r="S12" s="76">
        <f t="shared" si="15"/>
        <v>0.12999999999999937</v>
      </c>
      <c r="T12" s="68">
        <f t="shared" si="21"/>
        <v>0.7059854211708482</v>
      </c>
      <c r="U12" s="68">
        <f t="shared" si="22"/>
        <v>1.4363920168156126</v>
      </c>
      <c r="V12" s="68">
        <f t="shared" si="16"/>
        <v>27.812936498629927</v>
      </c>
      <c r="W12" s="68">
        <f t="shared" si="23"/>
        <v>171.02105750182463</v>
      </c>
      <c r="X12" s="76">
        <f t="shared" si="30"/>
        <v>0.8700000000000006</v>
      </c>
      <c r="Y12" s="68">
        <f t="shared" si="17"/>
        <v>24.197254753808053</v>
      </c>
      <c r="Z12" s="76">
        <f t="shared" si="24"/>
        <v>0.8295463081156076</v>
      </c>
      <c r="AA12" s="68">
        <f t="shared" si="25"/>
        <v>23.07211879029229</v>
      </c>
      <c r="AB12" s="68">
        <f t="shared" si="31"/>
        <v>153.67358396779326</v>
      </c>
      <c r="AC12" s="66"/>
      <c r="AD12" s="79">
        <f t="shared" si="18"/>
        <v>11.88888888888889</v>
      </c>
      <c r="AE12" s="79">
        <f t="shared" si="26"/>
        <v>71.33333333333333</v>
      </c>
      <c r="AF12" s="79"/>
      <c r="AG12" s="68">
        <f>AD12*S12*228/1228</f>
        <v>0.2869598262757858</v>
      </c>
      <c r="AH12" s="68">
        <f t="shared" si="27"/>
        <v>0.7264082110437187</v>
      </c>
      <c r="AJ12" s="68">
        <f t="shared" si="28"/>
        <v>2.026505003514443</v>
      </c>
      <c r="AK12" s="68">
        <f>AH12+AJ12+AI12</f>
        <v>2.752913214558162</v>
      </c>
      <c r="AL12" s="68">
        <f t="shared" si="29"/>
        <v>9.561547624880644</v>
      </c>
    </row>
    <row r="13" spans="1:38" ht="13.5" customHeight="1">
      <c r="A13" s="70">
        <f t="shared" si="19"/>
        <v>0.07</v>
      </c>
      <c r="B13" s="74">
        <f t="shared" si="0"/>
        <v>11.88888888888889</v>
      </c>
      <c r="C13" s="74">
        <f t="shared" si="1"/>
        <v>3.05</v>
      </c>
      <c r="D13" s="75">
        <f t="shared" si="2"/>
        <v>0.42857142857142855</v>
      </c>
      <c r="E13" s="75">
        <f t="shared" si="3"/>
        <v>0.675</v>
      </c>
      <c r="F13" s="75">
        <f t="shared" si="4"/>
        <v>1.1481481481481481</v>
      </c>
      <c r="G13" s="75">
        <f t="shared" si="5"/>
        <v>0.4725</v>
      </c>
      <c r="H13" s="63">
        <f t="shared" si="6"/>
        <v>0.2553191489361702</v>
      </c>
      <c r="I13" s="63">
        <f t="shared" si="7"/>
        <v>0.25666666666666665</v>
      </c>
      <c r="J13" s="63">
        <f t="shared" si="8"/>
        <v>0.2</v>
      </c>
      <c r="K13" s="63">
        <f t="shared" si="9"/>
        <v>0.75</v>
      </c>
      <c r="L13" s="63">
        <f t="shared" si="10"/>
        <v>3.7566666666666664</v>
      </c>
      <c r="M13" s="63">
        <f t="shared" si="11"/>
        <v>3.3675675675675674</v>
      </c>
      <c r="N13" s="63">
        <f t="shared" si="12"/>
        <v>1.15</v>
      </c>
      <c r="O13" s="63">
        <f t="shared" si="13"/>
        <v>0.85</v>
      </c>
      <c r="P13" s="63">
        <v>1</v>
      </c>
      <c r="Q13" s="69">
        <f t="shared" si="14"/>
        <v>29.24932851544554</v>
      </c>
      <c r="R13" s="69">
        <f t="shared" si="20"/>
        <v>204.74529960811878</v>
      </c>
      <c r="S13" s="76">
        <f t="shared" si="15"/>
        <v>0.15499999999999936</v>
      </c>
      <c r="T13" s="68">
        <f t="shared" si="21"/>
        <v>0.8417518483190889</v>
      </c>
      <c r="U13" s="68">
        <f t="shared" si="22"/>
        <v>1.7126212508186165</v>
      </c>
      <c r="V13" s="68">
        <f t="shared" si="16"/>
        <v>27.536707264626923</v>
      </c>
      <c r="W13" s="68">
        <f t="shared" si="23"/>
        <v>198.55776476645156</v>
      </c>
      <c r="X13" s="76">
        <f t="shared" si="30"/>
        <v>0.8450000000000005</v>
      </c>
      <c r="Y13" s="68">
        <f t="shared" si="17"/>
        <v>23.268517638609765</v>
      </c>
      <c r="Z13" s="76">
        <f t="shared" si="24"/>
        <v>0.8057087705260787</v>
      </c>
      <c r="AA13" s="68">
        <f t="shared" si="25"/>
        <v>22.186566554519096</v>
      </c>
      <c r="AB13" s="68">
        <f t="shared" si="31"/>
        <v>175.86015052231235</v>
      </c>
      <c r="AC13" s="66"/>
      <c r="AD13" s="79">
        <f t="shared" si="18"/>
        <v>11.88888888888889</v>
      </c>
      <c r="AE13" s="79">
        <f t="shared" si="26"/>
        <v>83.22222222222221</v>
      </c>
      <c r="AF13" s="79"/>
      <c r="AG13" s="68">
        <f>AD13*S13*228/1228</f>
        <v>0.3421444082518987</v>
      </c>
      <c r="AH13" s="68">
        <f t="shared" si="27"/>
        <v>0.8661020977828958</v>
      </c>
      <c r="AI13" s="68">
        <v>1</v>
      </c>
      <c r="AJ13" s="68">
        <f t="shared" si="28"/>
        <v>2.3099068393010644</v>
      </c>
      <c r="AK13" s="68">
        <f>AH13+AJ13+AI13</f>
        <v>4.17600893708396</v>
      </c>
      <c r="AL13" s="68">
        <f t="shared" si="29"/>
        <v>13.737556561964604</v>
      </c>
    </row>
    <row r="14" spans="1:38" ht="13.5" customHeight="1">
      <c r="A14" s="70">
        <f t="shared" si="19"/>
        <v>0.08</v>
      </c>
      <c r="B14" s="74">
        <f t="shared" si="0"/>
        <v>11.88888888888889</v>
      </c>
      <c r="C14" s="74">
        <f t="shared" si="1"/>
        <v>3.05</v>
      </c>
      <c r="D14" s="75">
        <f t="shared" si="2"/>
        <v>0.42857142857142855</v>
      </c>
      <c r="E14" s="75">
        <f t="shared" si="3"/>
        <v>0.675</v>
      </c>
      <c r="F14" s="75">
        <f t="shared" si="4"/>
        <v>1.1481481481481481</v>
      </c>
      <c r="G14" s="75">
        <f t="shared" si="5"/>
        <v>0.4725</v>
      </c>
      <c r="H14" s="63">
        <f t="shared" si="6"/>
        <v>0.2553191489361702</v>
      </c>
      <c r="I14" s="63">
        <f t="shared" si="7"/>
        <v>0.25666666666666665</v>
      </c>
      <c r="J14" s="63">
        <f t="shared" si="8"/>
        <v>0.2</v>
      </c>
      <c r="K14" s="63">
        <f t="shared" si="9"/>
        <v>0.75</v>
      </c>
      <c r="L14" s="63">
        <f t="shared" si="10"/>
        <v>3.7566666666666664</v>
      </c>
      <c r="M14" s="63">
        <f t="shared" si="11"/>
        <v>3.3675675675675674</v>
      </c>
      <c r="N14" s="63">
        <f t="shared" si="12"/>
        <v>1.15</v>
      </c>
      <c r="O14" s="63">
        <f t="shared" si="13"/>
        <v>0.85</v>
      </c>
      <c r="P14" s="63">
        <v>1</v>
      </c>
      <c r="Q14" s="69">
        <f t="shared" si="14"/>
        <v>29.24932851544554</v>
      </c>
      <c r="R14" s="69">
        <f t="shared" si="20"/>
        <v>233.99462812356433</v>
      </c>
      <c r="S14" s="76">
        <f t="shared" si="15"/>
        <v>0.17999999999999935</v>
      </c>
      <c r="T14" s="68">
        <f t="shared" si="21"/>
        <v>0.9775182754673296</v>
      </c>
      <c r="U14" s="68">
        <f t="shared" si="22"/>
        <v>1.9888504848216204</v>
      </c>
      <c r="V14" s="68">
        <f t="shared" si="16"/>
        <v>27.260478030623922</v>
      </c>
      <c r="W14" s="68">
        <f t="shared" si="23"/>
        <v>225.81824279707547</v>
      </c>
      <c r="X14" s="76">
        <f t="shared" si="30"/>
        <v>0.8200000000000005</v>
      </c>
      <c r="Y14" s="68">
        <f t="shared" si="17"/>
        <v>22.35359198511163</v>
      </c>
      <c r="Z14" s="76">
        <f t="shared" si="24"/>
        <v>0.7818712329365497</v>
      </c>
      <c r="AA14" s="68">
        <f t="shared" si="25"/>
        <v>21.314183568243653</v>
      </c>
      <c r="AB14" s="68">
        <f t="shared" si="31"/>
        <v>197.17433409055602</v>
      </c>
      <c r="AC14" s="66"/>
      <c r="AD14" s="79">
        <f t="shared" si="18"/>
        <v>11.88888888888889</v>
      </c>
      <c r="AE14" s="79">
        <f t="shared" si="26"/>
        <v>95.1111111111111</v>
      </c>
      <c r="AF14" s="79"/>
      <c r="AG14" s="68">
        <f>AD14*S14*228/1228</f>
        <v>0.39732899022801166</v>
      </c>
      <c r="AH14" s="68">
        <f t="shared" si="27"/>
        <v>1.0057959845220732</v>
      </c>
      <c r="AI14" s="68">
        <v>1</v>
      </c>
      <c r="AJ14" s="68">
        <f t="shared" si="28"/>
        <v>2.593308675087687</v>
      </c>
      <c r="AK14" s="68">
        <f>AH14+AJ14+AI14</f>
        <v>4.59910465960976</v>
      </c>
      <c r="AL14" s="68">
        <f t="shared" si="29"/>
        <v>18.336661221574364</v>
      </c>
    </row>
    <row r="15" spans="1:38" ht="13.5" customHeight="1">
      <c r="A15" s="70">
        <f t="shared" si="19"/>
        <v>0.09</v>
      </c>
      <c r="B15" s="74">
        <f t="shared" si="0"/>
        <v>11.88888888888889</v>
      </c>
      <c r="C15" s="74">
        <f t="shared" si="1"/>
        <v>3.05</v>
      </c>
      <c r="D15" s="75">
        <f t="shared" si="2"/>
        <v>0.42857142857142855</v>
      </c>
      <c r="E15" s="75">
        <f t="shared" si="3"/>
        <v>0.675</v>
      </c>
      <c r="F15" s="75">
        <f t="shared" si="4"/>
        <v>1.1481481481481481</v>
      </c>
      <c r="G15" s="75">
        <f t="shared" si="5"/>
        <v>0.4725</v>
      </c>
      <c r="H15" s="63">
        <f t="shared" si="6"/>
        <v>0.2553191489361702</v>
      </c>
      <c r="I15" s="63">
        <f t="shared" si="7"/>
        <v>0.25666666666666665</v>
      </c>
      <c r="J15" s="63">
        <f t="shared" si="8"/>
        <v>0.2</v>
      </c>
      <c r="K15" s="63">
        <f t="shared" si="9"/>
        <v>0.75</v>
      </c>
      <c r="L15" s="63">
        <f t="shared" si="10"/>
        <v>3.7566666666666664</v>
      </c>
      <c r="M15" s="63">
        <f t="shared" si="11"/>
        <v>3.3675675675675674</v>
      </c>
      <c r="N15" s="63">
        <f t="shared" si="12"/>
        <v>1.15</v>
      </c>
      <c r="O15" s="63">
        <f t="shared" si="13"/>
        <v>0.85</v>
      </c>
      <c r="P15" s="63">
        <v>1</v>
      </c>
      <c r="Q15" s="69">
        <f t="shared" si="14"/>
        <v>29.24932851544554</v>
      </c>
      <c r="R15" s="69">
        <f t="shared" si="20"/>
        <v>263.24395663900987</v>
      </c>
      <c r="S15" s="76">
        <f t="shared" si="15"/>
        <v>0.20499999999999935</v>
      </c>
      <c r="T15" s="68">
        <f t="shared" si="21"/>
        <v>1.1132847026155703</v>
      </c>
      <c r="U15" s="68">
        <f t="shared" si="22"/>
        <v>2.2650797188246243</v>
      </c>
      <c r="V15" s="68">
        <f t="shared" si="16"/>
        <v>26.984248796620918</v>
      </c>
      <c r="W15" s="68">
        <f t="shared" si="23"/>
        <v>252.8024915936964</v>
      </c>
      <c r="X15" s="76">
        <f t="shared" si="30"/>
        <v>0.7950000000000005</v>
      </c>
      <c r="Y15" s="68">
        <f t="shared" si="17"/>
        <v>21.452477793313644</v>
      </c>
      <c r="Z15" s="76">
        <f t="shared" si="24"/>
        <v>0.7580336953470207</v>
      </c>
      <c r="AA15" s="68">
        <f t="shared" si="25"/>
        <v>20.454969831465952</v>
      </c>
      <c r="AB15" s="68">
        <f t="shared" si="31"/>
        <v>217.62930392202196</v>
      </c>
      <c r="AC15" s="66"/>
      <c r="AD15" s="79">
        <f t="shared" si="18"/>
        <v>11.88888888888889</v>
      </c>
      <c r="AE15" s="79">
        <f t="shared" si="26"/>
        <v>106.99999999999999</v>
      </c>
      <c r="AF15" s="79"/>
      <c r="AG15" s="68">
        <f>AD15*S15*228/1228</f>
        <v>0.4525135722041245</v>
      </c>
      <c r="AH15" s="68">
        <f t="shared" si="27"/>
        <v>1.1454898712612505</v>
      </c>
      <c r="AI15" s="68">
        <v>1</v>
      </c>
      <c r="AJ15" s="68">
        <f t="shared" si="28"/>
        <v>2.8767105108743096</v>
      </c>
      <c r="AK15" s="68">
        <f>AH15+AJ15+AI15</f>
        <v>5.02220038213556</v>
      </c>
      <c r="AL15" s="68">
        <f t="shared" si="29"/>
        <v>23.358861603709926</v>
      </c>
    </row>
    <row r="16" spans="1:38" ht="13.5" customHeight="1">
      <c r="A16" s="70">
        <f t="shared" si="19"/>
        <v>0.09999999999999999</v>
      </c>
      <c r="B16" s="80">
        <v>25</v>
      </c>
      <c r="C16" s="74">
        <f t="shared" si="1"/>
        <v>3.05</v>
      </c>
      <c r="D16" s="75">
        <f t="shared" si="2"/>
        <v>0.42857142857142855</v>
      </c>
      <c r="E16" s="75">
        <f t="shared" si="3"/>
        <v>0.675</v>
      </c>
      <c r="F16" s="75">
        <f t="shared" si="4"/>
        <v>1.1481481481481481</v>
      </c>
      <c r="G16" s="75">
        <f t="shared" si="5"/>
        <v>0.4725</v>
      </c>
      <c r="H16" s="63">
        <f t="shared" si="6"/>
        <v>0.2553191489361702</v>
      </c>
      <c r="I16" s="63">
        <f t="shared" si="7"/>
        <v>0.25666666666666665</v>
      </c>
      <c r="J16" s="63">
        <f t="shared" si="8"/>
        <v>0.2</v>
      </c>
      <c r="K16" s="63">
        <f t="shared" si="9"/>
        <v>0.75</v>
      </c>
      <c r="L16" s="63">
        <f t="shared" si="10"/>
        <v>3.7566666666666664</v>
      </c>
      <c r="M16" s="63">
        <f t="shared" si="11"/>
        <v>3.3675675675675674</v>
      </c>
      <c r="N16" s="63">
        <f t="shared" si="12"/>
        <v>1.15</v>
      </c>
      <c r="O16" s="63">
        <f t="shared" si="13"/>
        <v>0.85</v>
      </c>
      <c r="P16" s="63">
        <v>1</v>
      </c>
      <c r="Q16" s="69">
        <f t="shared" si="14"/>
        <v>42.360439626556655</v>
      </c>
      <c r="R16" s="69">
        <f t="shared" si="20"/>
        <v>305.6043962655665</v>
      </c>
      <c r="S16" s="76">
        <f t="shared" si="15"/>
        <v>0.22999999999999934</v>
      </c>
      <c r="T16" s="68">
        <f t="shared" si="21"/>
        <v>1.8089425521308018</v>
      </c>
      <c r="U16" s="68">
        <f t="shared" si="22"/>
        <v>3.680459344967046</v>
      </c>
      <c r="V16" s="68">
        <f t="shared" si="16"/>
        <v>38.67998028158961</v>
      </c>
      <c r="W16" s="68">
        <f t="shared" si="23"/>
        <v>291.482471875286</v>
      </c>
      <c r="X16" s="76">
        <f t="shared" si="30"/>
        <v>0.7700000000000005</v>
      </c>
      <c r="Y16" s="68">
        <f t="shared" si="17"/>
        <v>29.783584816824014</v>
      </c>
      <c r="Z16" s="76">
        <f t="shared" si="24"/>
        <v>0.7341961577574918</v>
      </c>
      <c r="AA16" s="68">
        <f t="shared" si="25"/>
        <v>28.398692904878637</v>
      </c>
      <c r="AB16" s="68">
        <f t="shared" si="31"/>
        <v>246.0279968269006</v>
      </c>
      <c r="AC16" s="66"/>
      <c r="AD16" s="69">
        <v>25</v>
      </c>
      <c r="AE16" s="79">
        <f t="shared" si="26"/>
        <v>132</v>
      </c>
      <c r="AF16" s="79">
        <f aca="true" t="shared" si="32" ref="AF16:AF46">AE16-107</f>
        <v>25</v>
      </c>
      <c r="AG16" s="68">
        <f>AD16*S16*228/1228</f>
        <v>1.0675895765472283</v>
      </c>
      <c r="AH16" s="68">
        <f t="shared" si="27"/>
        <v>2.7024892107485634</v>
      </c>
      <c r="AI16" s="68">
        <v>1</v>
      </c>
      <c r="AJ16" s="68">
        <f t="shared" si="28"/>
        <v>6.645096056062705</v>
      </c>
      <c r="AK16" s="68">
        <f>AH16+AJ16+AI16</f>
        <v>10.347585266811269</v>
      </c>
      <c r="AL16" s="68">
        <f t="shared" si="29"/>
        <v>33.70644687052119</v>
      </c>
    </row>
    <row r="17" spans="1:38" ht="13.5" customHeight="1">
      <c r="A17" s="70">
        <f t="shared" si="19"/>
        <v>0.10999999999999999</v>
      </c>
      <c r="B17" s="74">
        <f>(80-25)/5</f>
        <v>11</v>
      </c>
      <c r="C17" s="74">
        <f t="shared" si="1"/>
        <v>3.05</v>
      </c>
      <c r="D17" s="75">
        <f t="shared" si="2"/>
        <v>0.42857142857142855</v>
      </c>
      <c r="E17" s="75">
        <f t="shared" si="3"/>
        <v>0.675</v>
      </c>
      <c r="F17" s="75">
        <f t="shared" si="4"/>
        <v>1.1481481481481481</v>
      </c>
      <c r="G17" s="75">
        <f t="shared" si="5"/>
        <v>0.4725</v>
      </c>
      <c r="H17" s="63">
        <f t="shared" si="6"/>
        <v>0.2553191489361702</v>
      </c>
      <c r="I17" s="63">
        <f t="shared" si="7"/>
        <v>0.25666666666666665</v>
      </c>
      <c r="J17" s="63">
        <f t="shared" si="8"/>
        <v>0.2</v>
      </c>
      <c r="K17" s="63">
        <f t="shared" si="9"/>
        <v>0.75</v>
      </c>
      <c r="L17" s="63">
        <f t="shared" si="10"/>
        <v>3.7566666666666664</v>
      </c>
      <c r="M17" s="63">
        <f t="shared" si="11"/>
        <v>3.3675675675675674</v>
      </c>
      <c r="N17" s="63">
        <f t="shared" si="12"/>
        <v>1.15</v>
      </c>
      <c r="O17" s="63">
        <f t="shared" si="13"/>
        <v>0.85</v>
      </c>
      <c r="P17" s="63">
        <v>1</v>
      </c>
      <c r="Q17" s="69">
        <f t="shared" si="14"/>
        <v>28.360439626556648</v>
      </c>
      <c r="R17" s="69">
        <f t="shared" si="20"/>
        <v>333.9648358921231</v>
      </c>
      <c r="S17" s="76">
        <f t="shared" si="15"/>
        <v>0.25499999999999934</v>
      </c>
      <c r="T17" s="68">
        <f t="shared" si="21"/>
        <v>1.3427328663583056</v>
      </c>
      <c r="U17" s="68">
        <f t="shared" si="22"/>
        <v>2.7319130283942124</v>
      </c>
      <c r="V17" s="68">
        <f t="shared" si="16"/>
        <v>25.628526598162434</v>
      </c>
      <c r="W17" s="68">
        <f t="shared" si="23"/>
        <v>317.11099847344843</v>
      </c>
      <c r="X17" s="76">
        <f t="shared" si="30"/>
        <v>0.7450000000000004</v>
      </c>
      <c r="Y17" s="68">
        <f t="shared" si="17"/>
        <v>19.093252315631023</v>
      </c>
      <c r="Z17" s="76">
        <f t="shared" si="24"/>
        <v>0.7103586201679628</v>
      </c>
      <c r="AA17" s="68">
        <f t="shared" si="25"/>
        <v>18.2054447912086</v>
      </c>
      <c r="AB17" s="68">
        <f t="shared" si="31"/>
        <v>264.23344161810917</v>
      </c>
      <c r="AC17" s="66"/>
      <c r="AD17" s="79">
        <f>(80-25)/5</f>
        <v>11</v>
      </c>
      <c r="AE17" s="79">
        <f t="shared" si="26"/>
        <v>143</v>
      </c>
      <c r="AF17" s="79">
        <f t="shared" si="32"/>
        <v>36</v>
      </c>
      <c r="AG17" s="68">
        <f>AD17*S17*228/1228</f>
        <v>0.5207980456026046</v>
      </c>
      <c r="AH17" s="68">
        <f t="shared" si="27"/>
        <v>1.318344736721691</v>
      </c>
      <c r="AI17" s="68">
        <v>1</v>
      </c>
      <c r="AJ17" s="68">
        <f t="shared" si="28"/>
        <v>3.186055178152409</v>
      </c>
      <c r="AK17" s="68">
        <f>AH17+AJ17+AI17</f>
        <v>5.504399914874099</v>
      </c>
      <c r="AL17" s="68">
        <f t="shared" si="29"/>
        <v>39.21084678539529</v>
      </c>
    </row>
    <row r="18" spans="1:38" ht="13.5" customHeight="1">
      <c r="A18" s="70">
        <f t="shared" si="19"/>
        <v>0.11999999999999998</v>
      </c>
      <c r="B18" s="74">
        <f>(80-25)/5</f>
        <v>11</v>
      </c>
      <c r="C18" s="74">
        <f t="shared" si="1"/>
        <v>3.05</v>
      </c>
      <c r="D18" s="75">
        <f t="shared" si="2"/>
        <v>0.42857142857142855</v>
      </c>
      <c r="E18" s="75">
        <f t="shared" si="3"/>
        <v>0.675</v>
      </c>
      <c r="F18" s="75">
        <f t="shared" si="4"/>
        <v>1.1481481481481481</v>
      </c>
      <c r="G18" s="75">
        <f t="shared" si="5"/>
        <v>0.4725</v>
      </c>
      <c r="H18" s="63">
        <f t="shared" si="6"/>
        <v>0.2553191489361702</v>
      </c>
      <c r="I18" s="63">
        <f t="shared" si="7"/>
        <v>0.25666666666666665</v>
      </c>
      <c r="J18" s="63">
        <f t="shared" si="8"/>
        <v>0.2</v>
      </c>
      <c r="K18" s="63">
        <f t="shared" si="9"/>
        <v>0.75</v>
      </c>
      <c r="L18" s="63">
        <f t="shared" si="10"/>
        <v>3.7566666666666664</v>
      </c>
      <c r="M18" s="63">
        <f t="shared" si="11"/>
        <v>3.3675675675675674</v>
      </c>
      <c r="N18" s="63">
        <f t="shared" si="12"/>
        <v>1.15</v>
      </c>
      <c r="O18" s="63">
        <f t="shared" si="13"/>
        <v>0.85</v>
      </c>
      <c r="P18" s="63">
        <v>1</v>
      </c>
      <c r="Q18" s="69">
        <f t="shared" si="14"/>
        <v>28.360439626556648</v>
      </c>
      <c r="R18" s="69">
        <f t="shared" si="20"/>
        <v>362.32527551867975</v>
      </c>
      <c r="S18" s="76">
        <f t="shared" si="15"/>
        <v>0.27999999999999936</v>
      </c>
      <c r="T18" s="68">
        <f t="shared" si="21"/>
        <v>1.4743733434522575</v>
      </c>
      <c r="U18" s="68">
        <f t="shared" si="22"/>
        <v>2.999747639021096</v>
      </c>
      <c r="V18" s="68">
        <f t="shared" si="16"/>
        <v>25.360691987535553</v>
      </c>
      <c r="W18" s="68">
        <f t="shared" si="23"/>
        <v>342.471690460984</v>
      </c>
      <c r="X18" s="76">
        <f t="shared" si="30"/>
        <v>0.7200000000000004</v>
      </c>
      <c r="Y18" s="68">
        <f t="shared" si="17"/>
        <v>18.25969823102561</v>
      </c>
      <c r="Z18" s="76">
        <f t="shared" si="24"/>
        <v>0.6865210825784339</v>
      </c>
      <c r="AA18" s="68">
        <f t="shared" si="25"/>
        <v>17.410649718221123</v>
      </c>
      <c r="AB18" s="68">
        <f t="shared" si="31"/>
        <v>281.6440913363303</v>
      </c>
      <c r="AC18" s="66"/>
      <c r="AD18" s="79">
        <f>(80-25)/5</f>
        <v>11</v>
      </c>
      <c r="AE18" s="79">
        <f t="shared" si="26"/>
        <v>154</v>
      </c>
      <c r="AF18" s="79">
        <f t="shared" si="32"/>
        <v>47</v>
      </c>
      <c r="AG18" s="68">
        <f>AD18*S18*228/1228</f>
        <v>0.5718566775244287</v>
      </c>
      <c r="AH18" s="68">
        <f t="shared" si="27"/>
        <v>1.4475942207140138</v>
      </c>
      <c r="AI18" s="68">
        <v>1</v>
      </c>
      <c r="AJ18" s="68">
        <f t="shared" si="28"/>
        <v>3.448268091637227</v>
      </c>
      <c r="AK18" s="68">
        <f>AH18+AJ18+AI18</f>
        <v>5.895862312351241</v>
      </c>
      <c r="AL18" s="68">
        <f t="shared" si="29"/>
        <v>45.10670909774653</v>
      </c>
    </row>
    <row r="19" spans="1:38" ht="13.5" customHeight="1">
      <c r="A19" s="70">
        <f t="shared" si="19"/>
        <v>0.12999999999999998</v>
      </c>
      <c r="B19" s="74">
        <f>(80-25)/5</f>
        <v>11</v>
      </c>
      <c r="C19" s="74">
        <f t="shared" si="1"/>
        <v>3.05</v>
      </c>
      <c r="D19" s="75">
        <f t="shared" si="2"/>
        <v>0.42857142857142855</v>
      </c>
      <c r="E19" s="75">
        <f t="shared" si="3"/>
        <v>0.675</v>
      </c>
      <c r="F19" s="75">
        <f t="shared" si="4"/>
        <v>1.1481481481481481</v>
      </c>
      <c r="G19" s="75">
        <f t="shared" si="5"/>
        <v>0.4725</v>
      </c>
      <c r="H19" s="63">
        <f t="shared" si="6"/>
        <v>0.2553191489361702</v>
      </c>
      <c r="I19" s="63">
        <f t="shared" si="7"/>
        <v>0.25666666666666665</v>
      </c>
      <c r="J19" s="63">
        <f t="shared" si="8"/>
        <v>0.2</v>
      </c>
      <c r="K19" s="63">
        <f t="shared" si="9"/>
        <v>0.75</v>
      </c>
      <c r="L19" s="63">
        <f t="shared" si="10"/>
        <v>3.7566666666666664</v>
      </c>
      <c r="M19" s="63">
        <f t="shared" si="11"/>
        <v>3.3675675675675674</v>
      </c>
      <c r="N19" s="63">
        <f t="shared" si="12"/>
        <v>1.15</v>
      </c>
      <c r="O19" s="63">
        <f t="shared" si="13"/>
        <v>0.85</v>
      </c>
      <c r="P19" s="63">
        <v>1</v>
      </c>
      <c r="Q19" s="69">
        <f t="shared" si="14"/>
        <v>28.360439626556648</v>
      </c>
      <c r="R19" s="69">
        <f t="shared" si="20"/>
        <v>390.6857151452364</v>
      </c>
      <c r="S19" s="76">
        <f t="shared" si="15"/>
        <v>0.3049999999999994</v>
      </c>
      <c r="T19" s="68">
        <f t="shared" si="21"/>
        <v>1.6060138205462096</v>
      </c>
      <c r="U19" s="68">
        <f t="shared" si="22"/>
        <v>3.267582249647981</v>
      </c>
      <c r="V19" s="68">
        <f t="shared" si="16"/>
        <v>25.09285737690867</v>
      </c>
      <c r="W19" s="68">
        <f t="shared" si="23"/>
        <v>367.5645478378927</v>
      </c>
      <c r="X19" s="76">
        <f t="shared" si="30"/>
        <v>0.6950000000000004</v>
      </c>
      <c r="Y19" s="68">
        <f t="shared" si="17"/>
        <v>17.439535876951535</v>
      </c>
      <c r="Z19" s="76">
        <f t="shared" si="24"/>
        <v>0.6626835449889049</v>
      </c>
      <c r="AA19" s="68">
        <f t="shared" si="25"/>
        <v>16.62862368043083</v>
      </c>
      <c r="AB19" s="68">
        <f t="shared" si="31"/>
        <v>298.27271501676114</v>
      </c>
      <c r="AC19" s="66"/>
      <c r="AD19" s="79">
        <f>(80-25)/5</f>
        <v>11</v>
      </c>
      <c r="AE19" s="79">
        <f t="shared" si="26"/>
        <v>165</v>
      </c>
      <c r="AF19" s="79">
        <f t="shared" si="32"/>
        <v>58</v>
      </c>
      <c r="AG19" s="68">
        <f>AD19*S19*228/1228</f>
        <v>0.6229153094462528</v>
      </c>
      <c r="AH19" s="68">
        <f t="shared" si="27"/>
        <v>1.5768437047063368</v>
      </c>
      <c r="AI19" s="68">
        <v>1</v>
      </c>
      <c r="AJ19" s="68">
        <f t="shared" si="28"/>
        <v>3.710481005122046</v>
      </c>
      <c r="AK19" s="68">
        <f>AH19+AJ19+AI19</f>
        <v>6.287324709828383</v>
      </c>
      <c r="AL19" s="68">
        <f t="shared" si="29"/>
        <v>51.394033807574914</v>
      </c>
    </row>
    <row r="20" spans="1:38" ht="13.5" customHeight="1">
      <c r="A20" s="70">
        <f t="shared" si="19"/>
        <v>0.13999999999999999</v>
      </c>
      <c r="B20" s="74">
        <f>(80-25)/5</f>
        <v>11</v>
      </c>
      <c r="C20" s="74">
        <f t="shared" si="1"/>
        <v>3.05</v>
      </c>
      <c r="D20" s="75">
        <f t="shared" si="2"/>
        <v>0.42857142857142855</v>
      </c>
      <c r="E20" s="75">
        <f t="shared" si="3"/>
        <v>0.675</v>
      </c>
      <c r="F20" s="75">
        <f t="shared" si="4"/>
        <v>1.1481481481481481</v>
      </c>
      <c r="G20" s="75">
        <f t="shared" si="5"/>
        <v>0.4725</v>
      </c>
      <c r="H20" s="63">
        <f t="shared" si="6"/>
        <v>0.2553191489361702</v>
      </c>
      <c r="I20" s="63">
        <f t="shared" si="7"/>
        <v>0.25666666666666665</v>
      </c>
      <c r="J20" s="63">
        <f t="shared" si="8"/>
        <v>0.2</v>
      </c>
      <c r="K20" s="63">
        <f t="shared" si="9"/>
        <v>0.75</v>
      </c>
      <c r="L20" s="63">
        <f t="shared" si="10"/>
        <v>3.7566666666666664</v>
      </c>
      <c r="M20" s="63">
        <f t="shared" si="11"/>
        <v>3.3675675675675674</v>
      </c>
      <c r="N20" s="63">
        <f t="shared" si="12"/>
        <v>1.15</v>
      </c>
      <c r="O20" s="63">
        <f t="shared" si="13"/>
        <v>0.85</v>
      </c>
      <c r="P20" s="63">
        <v>1</v>
      </c>
      <c r="Q20" s="69">
        <f t="shared" si="14"/>
        <v>28.360439626556648</v>
      </c>
      <c r="R20" s="69">
        <f t="shared" si="20"/>
        <v>419.046154771793</v>
      </c>
      <c r="S20" s="76">
        <f t="shared" si="15"/>
        <v>0.3299999999999994</v>
      </c>
      <c r="T20" s="68">
        <f t="shared" si="21"/>
        <v>1.7376542976401614</v>
      </c>
      <c r="U20" s="68">
        <f t="shared" si="22"/>
        <v>3.5354168602748657</v>
      </c>
      <c r="V20" s="68">
        <f t="shared" si="16"/>
        <v>24.825022766281784</v>
      </c>
      <c r="W20" s="68">
        <f t="shared" si="23"/>
        <v>392.3895706041745</v>
      </c>
      <c r="X20" s="76">
        <f t="shared" si="30"/>
        <v>0.6700000000000004</v>
      </c>
      <c r="Y20" s="68">
        <f t="shared" si="17"/>
        <v>16.632765253408806</v>
      </c>
      <c r="Z20" s="76">
        <f t="shared" si="24"/>
        <v>0.6388460073993759</v>
      </c>
      <c r="AA20" s="68">
        <f t="shared" si="25"/>
        <v>15.859366677837729</v>
      </c>
      <c r="AB20" s="68">
        <f t="shared" si="31"/>
        <v>314.13208169459887</v>
      </c>
      <c r="AC20" s="66"/>
      <c r="AD20" s="79">
        <f>(80-25)/5</f>
        <v>11</v>
      </c>
      <c r="AE20" s="79">
        <f t="shared" si="26"/>
        <v>176</v>
      </c>
      <c r="AF20" s="79">
        <f t="shared" si="32"/>
        <v>69</v>
      </c>
      <c r="AG20" s="68">
        <f>AD20*S20*228/1228</f>
        <v>0.673973941368077</v>
      </c>
      <c r="AH20" s="68">
        <f t="shared" si="27"/>
        <v>1.7060931886986601</v>
      </c>
      <c r="AI20" s="68">
        <v>1</v>
      </c>
      <c r="AJ20" s="68">
        <f t="shared" si="28"/>
        <v>3.972693918606865</v>
      </c>
      <c r="AK20" s="68">
        <f>AH20+AJ20+AI20</f>
        <v>6.678787107305525</v>
      </c>
      <c r="AL20" s="68">
        <f t="shared" si="29"/>
        <v>58.07282091488044</v>
      </c>
    </row>
    <row r="21" spans="1:38" ht="13.5" customHeight="1">
      <c r="A21" s="70">
        <f t="shared" si="19"/>
        <v>0.15</v>
      </c>
      <c r="B21" s="74">
        <f>(80-25)/5</f>
        <v>11</v>
      </c>
      <c r="C21" s="74">
        <f t="shared" si="1"/>
        <v>3.05</v>
      </c>
      <c r="D21" s="75">
        <f t="shared" si="2"/>
        <v>0.42857142857142855</v>
      </c>
      <c r="E21" s="75">
        <f t="shared" si="3"/>
        <v>0.675</v>
      </c>
      <c r="F21" s="75">
        <f t="shared" si="4"/>
        <v>1.1481481481481481</v>
      </c>
      <c r="G21" s="75">
        <f t="shared" si="5"/>
        <v>0.4725</v>
      </c>
      <c r="H21" s="63">
        <f t="shared" si="6"/>
        <v>0.2553191489361702</v>
      </c>
      <c r="I21" s="63">
        <f t="shared" si="7"/>
        <v>0.25666666666666665</v>
      </c>
      <c r="J21" s="63">
        <f t="shared" si="8"/>
        <v>0.2</v>
      </c>
      <c r="K21" s="63">
        <f t="shared" si="9"/>
        <v>0.75</v>
      </c>
      <c r="L21" s="63">
        <f t="shared" si="10"/>
        <v>3.7566666666666664</v>
      </c>
      <c r="M21" s="63">
        <f t="shared" si="11"/>
        <v>3.3675675675675674</v>
      </c>
      <c r="N21" s="63">
        <f t="shared" si="12"/>
        <v>1.15</v>
      </c>
      <c r="O21" s="63">
        <f t="shared" si="13"/>
        <v>0.85</v>
      </c>
      <c r="P21" s="63">
        <v>1</v>
      </c>
      <c r="Q21" s="69">
        <f t="shared" si="14"/>
        <v>28.360439626556648</v>
      </c>
      <c r="R21" s="69">
        <f t="shared" si="20"/>
        <v>447.4065943983496</v>
      </c>
      <c r="S21" s="76">
        <f t="shared" si="15"/>
        <v>0.3549999999999994</v>
      </c>
      <c r="T21" s="68">
        <f t="shared" si="21"/>
        <v>1.8692947747341133</v>
      </c>
      <c r="U21" s="68">
        <f t="shared" si="22"/>
        <v>3.8032514709017495</v>
      </c>
      <c r="V21" s="68">
        <f t="shared" si="16"/>
        <v>24.5571881556549</v>
      </c>
      <c r="W21" s="68">
        <f t="shared" si="23"/>
        <v>416.9467587598294</v>
      </c>
      <c r="X21" s="76">
        <f t="shared" si="30"/>
        <v>0.6450000000000004</v>
      </c>
      <c r="Y21" s="68">
        <f t="shared" si="17"/>
        <v>15.839386360397418</v>
      </c>
      <c r="Z21" s="76">
        <f t="shared" si="24"/>
        <v>0.615008469809847</v>
      </c>
      <c r="AA21" s="68">
        <f t="shared" si="25"/>
        <v>15.10287871044182</v>
      </c>
      <c r="AB21" s="68">
        <f t="shared" si="31"/>
        <v>329.2349604050407</v>
      </c>
      <c r="AC21" s="66"/>
      <c r="AD21" s="79">
        <f>(80-25)/5</f>
        <v>11</v>
      </c>
      <c r="AE21" s="79">
        <f t="shared" si="26"/>
        <v>187</v>
      </c>
      <c r="AF21" s="79">
        <f t="shared" si="32"/>
        <v>80</v>
      </c>
      <c r="AG21" s="68">
        <f>AD21*S21*228/1228</f>
        <v>0.7250325732899011</v>
      </c>
      <c r="AH21" s="68">
        <f t="shared" si="27"/>
        <v>1.835342672690983</v>
      </c>
      <c r="AI21" s="68">
        <v>1</v>
      </c>
      <c r="AJ21" s="68">
        <f t="shared" si="28"/>
        <v>4.234906832091683</v>
      </c>
      <c r="AK21" s="68">
        <f>AH21+AJ21+AI21</f>
        <v>7.070249504782666</v>
      </c>
      <c r="AL21" s="68">
        <f t="shared" si="29"/>
        <v>65.1430704196631</v>
      </c>
    </row>
    <row r="22" spans="1:38" ht="13.5" customHeight="1">
      <c r="A22" s="70">
        <f t="shared" si="19"/>
        <v>0.16</v>
      </c>
      <c r="B22" s="80">
        <f aca="true" t="shared" si="33" ref="B22:B29">(170-80)/8</f>
        <v>11.25</v>
      </c>
      <c r="C22" s="74">
        <f t="shared" si="1"/>
        <v>3.05</v>
      </c>
      <c r="D22" s="75">
        <f t="shared" si="2"/>
        <v>0.42857142857142855</v>
      </c>
      <c r="E22" s="75">
        <f t="shared" si="3"/>
        <v>0.675</v>
      </c>
      <c r="F22" s="75">
        <f t="shared" si="4"/>
        <v>1.1481481481481481</v>
      </c>
      <c r="G22" s="75">
        <f t="shared" si="5"/>
        <v>0.4725</v>
      </c>
      <c r="H22" s="63">
        <f t="shared" si="6"/>
        <v>0.2553191489361702</v>
      </c>
      <c r="I22" s="63">
        <f t="shared" si="7"/>
        <v>0.25666666666666665</v>
      </c>
      <c r="J22" s="63">
        <f t="shared" si="8"/>
        <v>0.2</v>
      </c>
      <c r="K22" s="63">
        <f t="shared" si="9"/>
        <v>0.75</v>
      </c>
      <c r="L22" s="63">
        <f t="shared" si="10"/>
        <v>3.7566666666666664</v>
      </c>
      <c r="M22" s="63">
        <f t="shared" si="11"/>
        <v>3.3675675675675674</v>
      </c>
      <c r="N22" s="63">
        <f t="shared" si="12"/>
        <v>1.15</v>
      </c>
      <c r="O22" s="63">
        <f t="shared" si="13"/>
        <v>0.85</v>
      </c>
      <c r="P22" s="63">
        <v>1</v>
      </c>
      <c r="Q22" s="69">
        <f t="shared" si="14"/>
        <v>28.610439626556648</v>
      </c>
      <c r="R22" s="69">
        <f t="shared" si="20"/>
        <v>476.01703402490625</v>
      </c>
      <c r="S22" s="76">
        <f t="shared" si="15"/>
        <v>0.37999999999999945</v>
      </c>
      <c r="T22" s="68">
        <f t="shared" si="21"/>
        <v>2.01857368831015</v>
      </c>
      <c r="U22" s="68">
        <f t="shared" si="22"/>
        <v>4.106973096461545</v>
      </c>
      <c r="V22" s="68">
        <f t="shared" si="16"/>
        <v>24.503466530095103</v>
      </c>
      <c r="W22" s="68">
        <f t="shared" si="23"/>
        <v>441.4502252899245</v>
      </c>
      <c r="X22" s="76">
        <f t="shared" si="30"/>
        <v>0.6200000000000003</v>
      </c>
      <c r="Y22" s="68">
        <f t="shared" si="17"/>
        <v>15.192149248658971</v>
      </c>
      <c r="Z22" s="76">
        <f t="shared" si="24"/>
        <v>0.591170932220318</v>
      </c>
      <c r="AA22" s="68">
        <f t="shared" si="25"/>
        <v>14.485737151225683</v>
      </c>
      <c r="AB22" s="68">
        <f t="shared" si="31"/>
        <v>343.7206975562664</v>
      </c>
      <c r="AC22" s="66"/>
      <c r="AD22" s="69">
        <f aca="true" t="shared" si="34" ref="AD22:AD29">(170-80)/8</f>
        <v>11.25</v>
      </c>
      <c r="AE22" s="79">
        <f t="shared" si="26"/>
        <v>198.25</v>
      </c>
      <c r="AF22" s="79">
        <f t="shared" si="32"/>
        <v>91.25</v>
      </c>
      <c r="AG22" s="68">
        <f>AD22*S22*228/1228</f>
        <v>0.79372964169381</v>
      </c>
      <c r="AH22" s="68">
        <f t="shared" si="27"/>
        <v>2.0092419784261084</v>
      </c>
      <c r="AI22" s="68">
        <v>1</v>
      </c>
      <c r="AJ22" s="68">
        <f t="shared" si="28"/>
        <v>4.599327012521422</v>
      </c>
      <c r="AK22" s="68">
        <f>AH22+AJ22+AI22</f>
        <v>7.60856899094753</v>
      </c>
      <c r="AL22" s="68">
        <f t="shared" si="29"/>
        <v>72.75163941061064</v>
      </c>
    </row>
    <row r="23" spans="1:41" ht="13.5" customHeight="1">
      <c r="A23" s="70">
        <f t="shared" si="19"/>
        <v>0.17</v>
      </c>
      <c r="B23" s="80">
        <f t="shared" si="33"/>
        <v>11.25</v>
      </c>
      <c r="C23" s="74">
        <f t="shared" si="1"/>
        <v>3.05</v>
      </c>
      <c r="D23" s="75">
        <f t="shared" si="2"/>
        <v>0.42857142857142855</v>
      </c>
      <c r="E23" s="75">
        <f t="shared" si="3"/>
        <v>0.675</v>
      </c>
      <c r="F23" s="75">
        <f t="shared" si="4"/>
        <v>1.1481481481481481</v>
      </c>
      <c r="G23" s="75">
        <f t="shared" si="5"/>
        <v>0.4725</v>
      </c>
      <c r="H23" s="63">
        <f t="shared" si="6"/>
        <v>0.2553191489361702</v>
      </c>
      <c r="I23" s="63">
        <f t="shared" si="7"/>
        <v>0.25666666666666665</v>
      </c>
      <c r="J23" s="63">
        <f t="shared" si="8"/>
        <v>0.2</v>
      </c>
      <c r="K23" s="63">
        <f t="shared" si="9"/>
        <v>0.75</v>
      </c>
      <c r="L23" s="63">
        <f t="shared" si="10"/>
        <v>3.7566666666666664</v>
      </c>
      <c r="M23" s="63">
        <f t="shared" si="11"/>
        <v>3.3675675675675674</v>
      </c>
      <c r="N23" s="63">
        <f t="shared" si="12"/>
        <v>1.15</v>
      </c>
      <c r="O23" s="63">
        <f t="shared" si="13"/>
        <v>0.85</v>
      </c>
      <c r="P23" s="63">
        <v>1</v>
      </c>
      <c r="Q23" s="69">
        <f t="shared" si="14"/>
        <v>28.610439626556648</v>
      </c>
      <c r="R23" s="69">
        <f t="shared" si="20"/>
        <v>504.6274736514629</v>
      </c>
      <c r="S23" s="76">
        <f t="shared" si="15"/>
        <v>0.40499999999999947</v>
      </c>
      <c r="T23" s="68">
        <f t="shared" si="21"/>
        <v>2.151374588856871</v>
      </c>
      <c r="U23" s="68">
        <f t="shared" si="22"/>
        <v>4.377168694912963</v>
      </c>
      <c r="V23" s="68">
        <f t="shared" si="16"/>
        <v>24.233270931643684</v>
      </c>
      <c r="W23" s="68">
        <f t="shared" si="23"/>
        <v>465.6834962215682</v>
      </c>
      <c r="X23" s="76">
        <f t="shared" si="30"/>
        <v>0.5950000000000003</v>
      </c>
      <c r="Y23" s="68">
        <f t="shared" si="17"/>
        <v>14.418796204328</v>
      </c>
      <c r="Z23" s="76">
        <f t="shared" si="24"/>
        <v>0.567333394630789</v>
      </c>
      <c r="AA23" s="68">
        <f t="shared" si="25"/>
        <v>13.748343860657034</v>
      </c>
      <c r="AB23" s="68">
        <f t="shared" si="31"/>
        <v>357.4690414169234</v>
      </c>
      <c r="AC23" s="66"/>
      <c r="AD23" s="69">
        <f t="shared" si="34"/>
        <v>11.25</v>
      </c>
      <c r="AE23" s="79">
        <f t="shared" si="26"/>
        <v>209.5</v>
      </c>
      <c r="AF23" s="79">
        <f t="shared" si="32"/>
        <v>102.5</v>
      </c>
      <c r="AG23" s="68">
        <f>AD23*S23*228/1228</f>
        <v>0.8459486970684028</v>
      </c>
      <c r="AH23" s="68">
        <f t="shared" si="27"/>
        <v>2.1414289506909845</v>
      </c>
      <c r="AI23" s="68">
        <v>1</v>
      </c>
      <c r="AJ23" s="68">
        <f t="shared" si="28"/>
        <v>4.867499310403623</v>
      </c>
      <c r="AK23" s="68">
        <f>AH23+AJ23+AI23</f>
        <v>8.008928261094608</v>
      </c>
      <c r="AL23" s="68">
        <f t="shared" si="29"/>
        <v>80.76056767170525</v>
      </c>
      <c r="AM23" s="115" t="s">
        <v>148</v>
      </c>
      <c r="AN23" s="115" t="s">
        <v>149</v>
      </c>
      <c r="AO23" s="115" t="s">
        <v>150</v>
      </c>
    </row>
    <row r="24" spans="1:41" ht="13.5" customHeight="1">
      <c r="A24" s="70">
        <f t="shared" si="19"/>
        <v>0.18000000000000002</v>
      </c>
      <c r="B24" s="80">
        <f t="shared" si="33"/>
        <v>11.25</v>
      </c>
      <c r="C24" s="74">
        <f t="shared" si="1"/>
        <v>3.05</v>
      </c>
      <c r="D24" s="75">
        <f t="shared" si="2"/>
        <v>0.42857142857142855</v>
      </c>
      <c r="E24" s="75">
        <f t="shared" si="3"/>
        <v>0.675</v>
      </c>
      <c r="F24" s="75">
        <f t="shared" si="4"/>
        <v>1.1481481481481481</v>
      </c>
      <c r="G24" s="75">
        <f t="shared" si="5"/>
        <v>0.4725</v>
      </c>
      <c r="H24" s="63">
        <f t="shared" si="6"/>
        <v>0.2553191489361702</v>
      </c>
      <c r="I24" s="63">
        <f t="shared" si="7"/>
        <v>0.25666666666666665</v>
      </c>
      <c r="J24" s="63">
        <f t="shared" si="8"/>
        <v>0.2</v>
      </c>
      <c r="K24" s="63">
        <f t="shared" si="9"/>
        <v>0.75</v>
      </c>
      <c r="L24" s="63">
        <f t="shared" si="10"/>
        <v>3.7566666666666664</v>
      </c>
      <c r="M24" s="63">
        <f t="shared" si="11"/>
        <v>3.3675675675675674</v>
      </c>
      <c r="N24" s="63">
        <f t="shared" si="12"/>
        <v>1.15</v>
      </c>
      <c r="O24" s="63">
        <f t="shared" si="13"/>
        <v>0.85</v>
      </c>
      <c r="P24" s="63">
        <v>1</v>
      </c>
      <c r="Q24" s="69">
        <f t="shared" si="14"/>
        <v>28.610439626556648</v>
      </c>
      <c r="R24" s="69">
        <f t="shared" si="20"/>
        <v>533.2379132780195</v>
      </c>
      <c r="S24" s="76">
        <f t="shared" si="15"/>
        <v>0.4299999999999995</v>
      </c>
      <c r="T24" s="68">
        <f t="shared" si="21"/>
        <v>2.2841754894035917</v>
      </c>
      <c r="U24" s="68">
        <f t="shared" si="22"/>
        <v>4.647364293364382</v>
      </c>
      <c r="V24" s="68">
        <f t="shared" si="16"/>
        <v>23.963075333192265</v>
      </c>
      <c r="W24" s="68">
        <f t="shared" si="23"/>
        <v>489.64657155476044</v>
      </c>
      <c r="X24" s="76">
        <f t="shared" si="30"/>
        <v>0.5700000000000003</v>
      </c>
      <c r="Y24" s="68">
        <f t="shared" si="17"/>
        <v>13.658952939919597</v>
      </c>
      <c r="Z24" s="76">
        <f t="shared" si="24"/>
        <v>0.5434958570412601</v>
      </c>
      <c r="AA24" s="68">
        <f t="shared" si="25"/>
        <v>13.02383216555761</v>
      </c>
      <c r="AB24" s="68">
        <f t="shared" si="31"/>
        <v>370.492873582481</v>
      </c>
      <c r="AC24" s="66"/>
      <c r="AD24" s="69">
        <f t="shared" si="34"/>
        <v>11.25</v>
      </c>
      <c r="AE24" s="79">
        <f t="shared" si="26"/>
        <v>220.75</v>
      </c>
      <c r="AF24" s="79">
        <f t="shared" si="32"/>
        <v>113.75</v>
      </c>
      <c r="AG24" s="68">
        <f>AD24*S24*228/1228</f>
        <v>0.8981677524429956</v>
      </c>
      <c r="AH24" s="68">
        <f t="shared" si="27"/>
        <v>2.2736159229558597</v>
      </c>
      <c r="AI24" s="68">
        <v>1</v>
      </c>
      <c r="AJ24" s="68">
        <f t="shared" si="28"/>
        <v>5.135671608285824</v>
      </c>
      <c r="AK24" s="68">
        <f>AH24+AJ24+AI24</f>
        <v>8.409287531241684</v>
      </c>
      <c r="AL24" s="68">
        <f t="shared" si="29"/>
        <v>89.16985520294693</v>
      </c>
      <c r="AM24" s="110"/>
      <c r="AN24" s="110"/>
      <c r="AO24" s="110"/>
    </row>
    <row r="25" spans="1:41" ht="13.5" customHeight="1">
      <c r="A25" s="70">
        <f t="shared" si="19"/>
        <v>0.19000000000000003</v>
      </c>
      <c r="B25" s="80">
        <f t="shared" si="33"/>
        <v>11.25</v>
      </c>
      <c r="C25" s="74">
        <f t="shared" si="1"/>
        <v>3.05</v>
      </c>
      <c r="D25" s="75">
        <f t="shared" si="2"/>
        <v>0.42857142857142855</v>
      </c>
      <c r="E25" s="75">
        <f t="shared" si="3"/>
        <v>0.675</v>
      </c>
      <c r="F25" s="75">
        <f t="shared" si="4"/>
        <v>1.1481481481481481</v>
      </c>
      <c r="G25" s="75">
        <f t="shared" si="5"/>
        <v>0.4725</v>
      </c>
      <c r="H25" s="63">
        <f t="shared" si="6"/>
        <v>0.2553191489361702</v>
      </c>
      <c r="I25" s="63">
        <f t="shared" si="7"/>
        <v>0.25666666666666665</v>
      </c>
      <c r="J25" s="63">
        <f t="shared" si="8"/>
        <v>0.2</v>
      </c>
      <c r="K25" s="63">
        <f t="shared" si="9"/>
        <v>0.75</v>
      </c>
      <c r="L25" s="63">
        <f t="shared" si="10"/>
        <v>3.7566666666666664</v>
      </c>
      <c r="M25" s="63">
        <f t="shared" si="11"/>
        <v>3.3675675675675674</v>
      </c>
      <c r="N25" s="63">
        <f t="shared" si="12"/>
        <v>1.15</v>
      </c>
      <c r="O25" s="63">
        <f t="shared" si="13"/>
        <v>0.85</v>
      </c>
      <c r="P25" s="63">
        <v>1</v>
      </c>
      <c r="Q25" s="69">
        <f t="shared" si="14"/>
        <v>28.610439626556648</v>
      </c>
      <c r="R25" s="69">
        <f t="shared" si="20"/>
        <v>561.8483529045761</v>
      </c>
      <c r="S25" s="76">
        <f t="shared" si="15"/>
        <v>0.4549999999999995</v>
      </c>
      <c r="T25" s="68">
        <f t="shared" si="21"/>
        <v>2.416976389950312</v>
      </c>
      <c r="U25" s="68">
        <f t="shared" si="22"/>
        <v>4.9175598918158</v>
      </c>
      <c r="V25" s="68">
        <f t="shared" si="16"/>
        <v>23.69287973474085</v>
      </c>
      <c r="W25" s="68">
        <f t="shared" si="23"/>
        <v>513.3394512895013</v>
      </c>
      <c r="X25" s="76">
        <f t="shared" si="30"/>
        <v>0.5450000000000003</v>
      </c>
      <c r="Y25" s="68">
        <f t="shared" si="17"/>
        <v>12.912619455433768</v>
      </c>
      <c r="Z25" s="76">
        <f t="shared" si="24"/>
        <v>0.5196583194517311</v>
      </c>
      <c r="AA25" s="68">
        <f t="shared" si="25"/>
        <v>12.312202065927407</v>
      </c>
      <c r="AB25" s="68">
        <f t="shared" si="31"/>
        <v>382.80507564840843</v>
      </c>
      <c r="AC25" s="66"/>
      <c r="AD25" s="69">
        <f t="shared" si="34"/>
        <v>11.25</v>
      </c>
      <c r="AE25" s="79">
        <f t="shared" si="26"/>
        <v>232</v>
      </c>
      <c r="AF25" s="79">
        <f t="shared" si="32"/>
        <v>125</v>
      </c>
      <c r="AG25" s="68">
        <f>AD25*S25*228/1228</f>
        <v>0.9503868078175886</v>
      </c>
      <c r="AH25" s="68">
        <f t="shared" si="27"/>
        <v>2.405802895220736</v>
      </c>
      <c r="AI25" s="68">
        <v>2</v>
      </c>
      <c r="AJ25" s="68">
        <f t="shared" si="28"/>
        <v>5.403843906168024</v>
      </c>
      <c r="AK25" s="68">
        <f>AH25+AJ25+AI25</f>
        <v>9.80964680138876</v>
      </c>
      <c r="AL25" s="68">
        <f t="shared" si="29"/>
        <v>98.9795020043357</v>
      </c>
      <c r="AM25" s="2">
        <f>SUM(AH7:AH25)</f>
        <v>24.697226400314804</v>
      </c>
      <c r="AN25" s="2">
        <f>SUM(AI7:AI25)</f>
        <v>14</v>
      </c>
      <c r="AO25" s="2">
        <f>SUM(AJ7:AJ25)</f>
        <v>60.28227560402088</v>
      </c>
    </row>
    <row r="26" spans="1:41" s="137" customFormat="1" ht="13.5" customHeight="1">
      <c r="A26" s="130">
        <f t="shared" si="19"/>
        <v>0.20000000000000004</v>
      </c>
      <c r="B26" s="131">
        <f t="shared" si="33"/>
        <v>11.25</v>
      </c>
      <c r="C26" s="131">
        <f t="shared" si="1"/>
        <v>3.05</v>
      </c>
      <c r="D26" s="132">
        <f t="shared" si="2"/>
        <v>0.42857142857142855</v>
      </c>
      <c r="E26" s="132">
        <f t="shared" si="3"/>
        <v>0.675</v>
      </c>
      <c r="F26" s="132">
        <f t="shared" si="4"/>
        <v>1.1481481481481481</v>
      </c>
      <c r="G26" s="132">
        <f t="shared" si="5"/>
        <v>0.4725</v>
      </c>
      <c r="H26" s="135">
        <f t="shared" si="6"/>
        <v>0.2553191489361702</v>
      </c>
      <c r="I26" s="135">
        <f t="shared" si="7"/>
        <v>0.25666666666666665</v>
      </c>
      <c r="J26" s="135">
        <f t="shared" si="8"/>
        <v>0.2</v>
      </c>
      <c r="K26" s="135">
        <f t="shared" si="9"/>
        <v>0.75</v>
      </c>
      <c r="L26" s="135">
        <f t="shared" si="10"/>
        <v>3.7566666666666664</v>
      </c>
      <c r="M26" s="135">
        <f t="shared" si="11"/>
        <v>3.3675675675675674</v>
      </c>
      <c r="N26" s="135">
        <f t="shared" si="12"/>
        <v>1.15</v>
      </c>
      <c r="O26" s="135">
        <f t="shared" si="13"/>
        <v>0.85</v>
      </c>
      <c r="P26" s="135">
        <v>1</v>
      </c>
      <c r="Q26" s="133">
        <f t="shared" si="14"/>
        <v>28.610439626556648</v>
      </c>
      <c r="R26" s="133">
        <f t="shared" si="20"/>
        <v>590.4587925311328</v>
      </c>
      <c r="S26" s="134">
        <f t="shared" si="15"/>
        <v>0.47999999999999954</v>
      </c>
      <c r="T26" s="133">
        <f t="shared" si="21"/>
        <v>2.549777290497033</v>
      </c>
      <c r="U26" s="133">
        <f t="shared" si="22"/>
        <v>5.187755490267217</v>
      </c>
      <c r="V26" s="133">
        <f t="shared" si="16"/>
        <v>23.42268413628943</v>
      </c>
      <c r="W26" s="133">
        <f t="shared" si="23"/>
        <v>536.7621354257907</v>
      </c>
      <c r="X26" s="134">
        <f t="shared" si="30"/>
        <v>0.5200000000000002</v>
      </c>
      <c r="Y26" s="133">
        <f t="shared" si="17"/>
        <v>12.17979575087051</v>
      </c>
      <c r="Z26" s="134">
        <f t="shared" si="24"/>
        <v>0.4958207818622022</v>
      </c>
      <c r="AA26" s="133">
        <f t="shared" si="25"/>
        <v>11.613453561766425</v>
      </c>
      <c r="AB26" s="133">
        <f t="shared" si="31"/>
        <v>394.4185292101749</v>
      </c>
      <c r="AC26" s="135"/>
      <c r="AD26" s="133">
        <f t="shared" si="34"/>
        <v>11.25</v>
      </c>
      <c r="AE26" s="133">
        <f t="shared" si="26"/>
        <v>243.25</v>
      </c>
      <c r="AF26" s="133">
        <f t="shared" si="32"/>
        <v>136.25</v>
      </c>
      <c r="AG26" s="133">
        <f>AD26*S26*228/1228</f>
        <v>1.0026058631921815</v>
      </c>
      <c r="AH26" s="133">
        <f t="shared" si="27"/>
        <v>2.5379898674856123</v>
      </c>
      <c r="AI26" s="133">
        <v>2</v>
      </c>
      <c r="AJ26" s="133">
        <f t="shared" si="28"/>
        <v>5.672016204050225</v>
      </c>
      <c r="AK26" s="133">
        <f>AH26+AJ26+AI26</f>
        <v>10.210006071535837</v>
      </c>
      <c r="AL26" s="133">
        <f t="shared" si="29"/>
        <v>109.18950807587154</v>
      </c>
      <c r="AM26" s="136">
        <f>SUM(AH7:AH26)</f>
        <v>27.235216267800418</v>
      </c>
      <c r="AN26" s="136">
        <f>SUM(AI7:AI26)</f>
        <v>16</v>
      </c>
      <c r="AO26" s="136">
        <f>SUM(AJ7:AJ26)</f>
        <v>65.9542918080711</v>
      </c>
    </row>
    <row r="27" spans="1:41" ht="13.5" customHeight="1">
      <c r="A27" s="70">
        <f t="shared" si="19"/>
        <v>0.21000000000000005</v>
      </c>
      <c r="B27" s="80">
        <f t="shared" si="33"/>
        <v>11.25</v>
      </c>
      <c r="C27" s="80">
        <v>3</v>
      </c>
      <c r="D27" s="75">
        <f t="shared" si="2"/>
        <v>0.42857142857142855</v>
      </c>
      <c r="E27" s="75">
        <f t="shared" si="3"/>
        <v>0.675</v>
      </c>
      <c r="F27" s="75">
        <f t="shared" si="4"/>
        <v>1.1481481481481481</v>
      </c>
      <c r="G27" s="75">
        <f t="shared" si="5"/>
        <v>0.4725</v>
      </c>
      <c r="H27" s="63">
        <f t="shared" si="6"/>
        <v>0.2553191489361702</v>
      </c>
      <c r="I27" s="63">
        <f t="shared" si="7"/>
        <v>0.25666666666666665</v>
      </c>
      <c r="J27" s="63">
        <f t="shared" si="8"/>
        <v>0.2</v>
      </c>
      <c r="K27" s="63">
        <f t="shared" si="9"/>
        <v>0.75</v>
      </c>
      <c r="L27" s="63">
        <f t="shared" si="10"/>
        <v>3.7566666666666664</v>
      </c>
      <c r="M27" s="63">
        <f t="shared" si="11"/>
        <v>3.3675675675675674</v>
      </c>
      <c r="N27" s="63">
        <f t="shared" si="12"/>
        <v>1.15</v>
      </c>
      <c r="O27" s="63">
        <f t="shared" si="13"/>
        <v>0.85</v>
      </c>
      <c r="P27" s="63">
        <v>1</v>
      </c>
      <c r="Q27" s="69">
        <f t="shared" si="14"/>
        <v>28.56043962655665</v>
      </c>
      <c r="R27" s="69">
        <f t="shared" si="20"/>
        <v>619.0192321576894</v>
      </c>
      <c r="S27" s="76">
        <f t="shared" si="15"/>
        <v>0.5049999999999996</v>
      </c>
      <c r="T27" s="68">
        <f t="shared" si="21"/>
        <v>2.677890080294568</v>
      </c>
      <c r="U27" s="68">
        <f t="shared" si="22"/>
        <v>5.44841269790752</v>
      </c>
      <c r="V27" s="68">
        <f t="shared" si="16"/>
        <v>23.11202692864913</v>
      </c>
      <c r="W27" s="68">
        <f t="shared" si="23"/>
        <v>559.8741623544398</v>
      </c>
      <c r="X27" s="76">
        <f t="shared" si="30"/>
        <v>0.4950000000000002</v>
      </c>
      <c r="Y27" s="68">
        <f t="shared" si="17"/>
        <v>11.440453329681324</v>
      </c>
      <c r="Z27" s="76">
        <f t="shared" si="24"/>
        <v>0.47198324427267324</v>
      </c>
      <c r="AA27" s="68">
        <f t="shared" si="25"/>
        <v>10.908489451501204</v>
      </c>
      <c r="AB27" s="68">
        <f t="shared" si="31"/>
        <v>405.3270186616761</v>
      </c>
      <c r="AC27" s="66"/>
      <c r="AD27" s="69">
        <f t="shared" si="34"/>
        <v>11.25</v>
      </c>
      <c r="AE27" s="79">
        <f t="shared" si="26"/>
        <v>254.5</v>
      </c>
      <c r="AF27" s="79">
        <f t="shared" si="32"/>
        <v>147.5</v>
      </c>
      <c r="AG27" s="68">
        <f>AD27*S27*228/1228</f>
        <v>1.0548249185667744</v>
      </c>
      <c r="AH27" s="68">
        <f t="shared" si="27"/>
        <v>2.670176839750488</v>
      </c>
      <c r="AI27" s="68">
        <v>2</v>
      </c>
      <c r="AJ27" s="68">
        <f t="shared" si="28"/>
        <v>5.940188501932426</v>
      </c>
      <c r="AK27" s="68">
        <f>AH27+AJ27+AI27</f>
        <v>10.610365341682915</v>
      </c>
      <c r="AL27" s="68">
        <f t="shared" si="29"/>
        <v>119.79987341755447</v>
      </c>
      <c r="AM27" s="2">
        <f>SUM(AH7:AH27)</f>
        <v>29.905393107550907</v>
      </c>
      <c r="AN27" s="2">
        <f>SUM(AI7:AI27)</f>
        <v>18</v>
      </c>
      <c r="AO27" s="2">
        <f>SUM(AJ7:AJ27)</f>
        <v>71.89448031000353</v>
      </c>
    </row>
    <row r="28" spans="1:41" s="61" customFormat="1" ht="13.5" customHeight="1">
      <c r="A28" s="128">
        <f t="shared" si="19"/>
        <v>0.22000000000000006</v>
      </c>
      <c r="B28" s="80">
        <f t="shared" si="33"/>
        <v>11.25</v>
      </c>
      <c r="C28" s="80">
        <v>3</v>
      </c>
      <c r="D28" s="129">
        <f t="shared" si="2"/>
        <v>0.42857142857142855</v>
      </c>
      <c r="E28" s="129">
        <f t="shared" si="3"/>
        <v>0.675</v>
      </c>
      <c r="F28" s="129">
        <f t="shared" si="4"/>
        <v>1.1481481481481481</v>
      </c>
      <c r="G28" s="129">
        <f t="shared" si="5"/>
        <v>0.4725</v>
      </c>
      <c r="H28" s="64">
        <f t="shared" si="6"/>
        <v>0.2553191489361702</v>
      </c>
      <c r="I28" s="64">
        <f t="shared" si="7"/>
        <v>0.25666666666666665</v>
      </c>
      <c r="J28" s="64">
        <f t="shared" si="8"/>
        <v>0.2</v>
      </c>
      <c r="K28" s="64">
        <f t="shared" si="9"/>
        <v>0.75</v>
      </c>
      <c r="L28" s="64">
        <f t="shared" si="10"/>
        <v>3.7566666666666664</v>
      </c>
      <c r="M28" s="64">
        <f t="shared" si="11"/>
        <v>3.3675675675675674</v>
      </c>
      <c r="N28" s="64">
        <f t="shared" si="12"/>
        <v>1.15</v>
      </c>
      <c r="O28" s="64">
        <f t="shared" si="13"/>
        <v>0.85</v>
      </c>
      <c r="P28" s="64">
        <v>1</v>
      </c>
      <c r="Q28" s="69">
        <f t="shared" si="14"/>
        <v>28.56043962655665</v>
      </c>
      <c r="R28" s="69">
        <f t="shared" si="20"/>
        <v>647.5796717842461</v>
      </c>
      <c r="S28" s="78">
        <f t="shared" si="15"/>
        <v>0.5299999999999996</v>
      </c>
      <c r="T28" s="69">
        <f t="shared" si="21"/>
        <v>2.810458896150735</v>
      </c>
      <c r="U28" s="69">
        <f t="shared" si="22"/>
        <v>5.718136098794032</v>
      </c>
      <c r="V28" s="69">
        <f t="shared" si="16"/>
        <v>22.842303527762617</v>
      </c>
      <c r="W28" s="69">
        <f t="shared" si="23"/>
        <v>582.7164658822024</v>
      </c>
      <c r="X28" s="78">
        <f t="shared" si="30"/>
        <v>0.4700000000000002</v>
      </c>
      <c r="Y28" s="69">
        <f t="shared" si="17"/>
        <v>10.735882658048434</v>
      </c>
      <c r="Z28" s="78">
        <f t="shared" si="24"/>
        <v>0.44814570668314424</v>
      </c>
      <c r="AA28" s="69">
        <f t="shared" si="25"/>
        <v>10.236680256720057</v>
      </c>
      <c r="AB28" s="69">
        <f t="shared" si="31"/>
        <v>415.56369891839614</v>
      </c>
      <c r="AC28" s="64"/>
      <c r="AD28" s="69">
        <f t="shared" si="34"/>
        <v>11.25</v>
      </c>
      <c r="AE28" s="69">
        <f t="shared" si="26"/>
        <v>265.75</v>
      </c>
      <c r="AF28" s="69">
        <f t="shared" si="32"/>
        <v>158.75</v>
      </c>
      <c r="AG28" s="69">
        <f>AD28*S28*228/1228</f>
        <v>1.107043973941367</v>
      </c>
      <c r="AH28" s="69">
        <f t="shared" si="27"/>
        <v>2.8023638120153636</v>
      </c>
      <c r="AI28" s="69">
        <v>2</v>
      </c>
      <c r="AJ28" s="69">
        <f t="shared" si="28"/>
        <v>6.208360799814628</v>
      </c>
      <c r="AK28" s="69">
        <f>AH28+AJ28+AI28</f>
        <v>11.01072461182999</v>
      </c>
      <c r="AL28" s="69">
        <f t="shared" si="29"/>
        <v>130.81059802938447</v>
      </c>
      <c r="AM28" s="127">
        <f>SUM(AH7:AH28)</f>
        <v>32.70775691956627</v>
      </c>
      <c r="AN28" s="127">
        <f>SUM(AI7:AI28)</f>
        <v>20</v>
      </c>
      <c r="AO28" s="127">
        <f>SUM(AJ7:AJ28)</f>
        <v>78.10284110981816</v>
      </c>
    </row>
    <row r="29" spans="1:41" ht="13.5" customHeight="1">
      <c r="A29" s="70">
        <f t="shared" si="19"/>
        <v>0.23000000000000007</v>
      </c>
      <c r="B29" s="80">
        <f t="shared" si="33"/>
        <v>11.25</v>
      </c>
      <c r="C29" s="80">
        <v>3</v>
      </c>
      <c r="D29" s="75">
        <f t="shared" si="2"/>
        <v>0.42857142857142855</v>
      </c>
      <c r="E29" s="75">
        <f t="shared" si="3"/>
        <v>0.675</v>
      </c>
      <c r="F29" s="75">
        <f t="shared" si="4"/>
        <v>1.1481481481481481</v>
      </c>
      <c r="G29" s="75">
        <f t="shared" si="5"/>
        <v>0.4725</v>
      </c>
      <c r="H29" s="63">
        <f t="shared" si="6"/>
        <v>0.2553191489361702</v>
      </c>
      <c r="I29" s="63">
        <f t="shared" si="7"/>
        <v>0.25666666666666665</v>
      </c>
      <c r="J29" s="63">
        <f t="shared" si="8"/>
        <v>0.2</v>
      </c>
      <c r="K29" s="63">
        <f t="shared" si="9"/>
        <v>0.75</v>
      </c>
      <c r="L29" s="63">
        <f t="shared" si="10"/>
        <v>3.7566666666666664</v>
      </c>
      <c r="M29" s="63">
        <f t="shared" si="11"/>
        <v>3.3675675675675674</v>
      </c>
      <c r="N29" s="63">
        <f t="shared" si="12"/>
        <v>1.15</v>
      </c>
      <c r="O29" s="63">
        <f t="shared" si="13"/>
        <v>0.85</v>
      </c>
      <c r="P29" s="63">
        <v>1</v>
      </c>
      <c r="Q29" s="69">
        <f t="shared" si="14"/>
        <v>28.56043962655665</v>
      </c>
      <c r="R29" s="69">
        <f t="shared" si="20"/>
        <v>676.1401114108028</v>
      </c>
      <c r="S29" s="76">
        <f t="shared" si="15"/>
        <v>0.5549999999999996</v>
      </c>
      <c r="T29" s="68">
        <f t="shared" si="21"/>
        <v>2.943027712006902</v>
      </c>
      <c r="U29" s="68">
        <f t="shared" si="22"/>
        <v>5.987859499680543</v>
      </c>
      <c r="V29" s="68">
        <f t="shared" si="16"/>
        <v>22.572580126876108</v>
      </c>
      <c r="W29" s="68">
        <f t="shared" si="23"/>
        <v>605.2890460090786</v>
      </c>
      <c r="X29" s="76">
        <f t="shared" si="30"/>
        <v>0.4450000000000002</v>
      </c>
      <c r="Y29" s="68">
        <f t="shared" si="17"/>
        <v>10.044798156459873</v>
      </c>
      <c r="Z29" s="76">
        <f t="shared" si="24"/>
        <v>0.4243081690936153</v>
      </c>
      <c r="AA29" s="68">
        <f t="shared" si="25"/>
        <v>9.577730145353728</v>
      </c>
      <c r="AB29" s="68">
        <f t="shared" si="31"/>
        <v>425.14142906374985</v>
      </c>
      <c r="AC29" s="66"/>
      <c r="AD29" s="69">
        <f t="shared" si="34"/>
        <v>11.25</v>
      </c>
      <c r="AE29" s="79">
        <f t="shared" si="26"/>
        <v>277</v>
      </c>
      <c r="AF29" s="79">
        <f t="shared" si="32"/>
        <v>170</v>
      </c>
      <c r="AG29" s="68">
        <f>AD29*S29*228/1228</f>
        <v>1.1592630293159603</v>
      </c>
      <c r="AH29" s="68">
        <f t="shared" si="27"/>
        <v>2.9345507842802396</v>
      </c>
      <c r="AI29" s="68">
        <v>2</v>
      </c>
      <c r="AJ29" s="68">
        <f t="shared" si="28"/>
        <v>6.476533097696828</v>
      </c>
      <c r="AK29" s="68">
        <f>AH29+AJ29+AI29</f>
        <v>11.411083881977067</v>
      </c>
      <c r="AL29" s="68">
        <f t="shared" si="29"/>
        <v>142.22168191136154</v>
      </c>
      <c r="AM29" s="2">
        <f>SUM(AH7:AH29)</f>
        <v>35.64230770384651</v>
      </c>
      <c r="AN29" s="2">
        <f>SUM(AI7:AI29)</f>
        <v>22</v>
      </c>
      <c r="AO29" s="2">
        <f>SUM(AJ7:AJ29)</f>
        <v>84.57937420751499</v>
      </c>
    </row>
    <row r="30" spans="1:38" ht="14.25" customHeight="1">
      <c r="A30" s="70">
        <f t="shared" si="19"/>
        <v>0.24000000000000007</v>
      </c>
      <c r="B30" s="74">
        <f aca="true" t="shared" si="35" ref="B30:B36">(227-170)/7</f>
        <v>8.142857142857142</v>
      </c>
      <c r="C30" s="80">
        <v>3</v>
      </c>
      <c r="D30" s="75">
        <f t="shared" si="2"/>
        <v>0.42857142857142855</v>
      </c>
      <c r="E30" s="75">
        <f t="shared" si="3"/>
        <v>0.675</v>
      </c>
      <c r="F30" s="75">
        <f t="shared" si="4"/>
        <v>1.1481481481481481</v>
      </c>
      <c r="G30" s="75">
        <f t="shared" si="5"/>
        <v>0.4725</v>
      </c>
      <c r="H30" s="63">
        <f t="shared" si="6"/>
        <v>0.2553191489361702</v>
      </c>
      <c r="I30" s="63">
        <f t="shared" si="7"/>
        <v>0.25666666666666665</v>
      </c>
      <c r="J30" s="63">
        <f t="shared" si="8"/>
        <v>0.2</v>
      </c>
      <c r="K30" s="63">
        <f t="shared" si="9"/>
        <v>0.75</v>
      </c>
      <c r="L30" s="63">
        <f t="shared" si="10"/>
        <v>3.7566666666666664</v>
      </c>
      <c r="M30" s="63">
        <f t="shared" si="11"/>
        <v>3.3675675675675674</v>
      </c>
      <c r="N30" s="63">
        <f t="shared" si="12"/>
        <v>1.15</v>
      </c>
      <c r="O30" s="63">
        <f t="shared" si="13"/>
        <v>0.85</v>
      </c>
      <c r="P30" s="63">
        <v>1</v>
      </c>
      <c r="Q30" s="69">
        <f t="shared" si="14"/>
        <v>25.45329676941379</v>
      </c>
      <c r="R30" s="69">
        <f t="shared" si="20"/>
        <v>701.5934081802166</v>
      </c>
      <c r="S30" s="76">
        <f t="shared" si="15"/>
        <v>0.5799999999999996</v>
      </c>
      <c r="T30" s="68">
        <f t="shared" si="21"/>
        <v>2.740996713996154</v>
      </c>
      <c r="U30" s="68">
        <f t="shared" si="22"/>
        <v>5.576808925561532</v>
      </c>
      <c r="V30" s="68">
        <f t="shared" si="16"/>
        <v>19.876487843852257</v>
      </c>
      <c r="W30" s="68">
        <f t="shared" si="23"/>
        <v>625.1655338529308</v>
      </c>
      <c r="X30" s="76">
        <f t="shared" si="30"/>
        <v>0.42000000000000015</v>
      </c>
      <c r="Y30" s="68">
        <f t="shared" si="17"/>
        <v>8.348124894417952</v>
      </c>
      <c r="Z30" s="76">
        <f t="shared" si="24"/>
        <v>0.40047063150408635</v>
      </c>
      <c r="AA30" s="68">
        <f t="shared" si="25"/>
        <v>7.959949638910809</v>
      </c>
      <c r="AB30" s="68">
        <f t="shared" si="31"/>
        <v>433.10137870266067</v>
      </c>
      <c r="AC30" s="66"/>
      <c r="AD30" s="79">
        <f aca="true" t="shared" si="36" ref="AD30:AD36">(227-170)/7</f>
        <v>8.142857142857142</v>
      </c>
      <c r="AE30" s="79">
        <f t="shared" si="26"/>
        <v>285.14285714285717</v>
      </c>
      <c r="AF30" s="79">
        <f t="shared" si="32"/>
        <v>178.14285714285717</v>
      </c>
      <c r="AG30" s="68">
        <f>AD30*S30*228/1228</f>
        <v>0.8768822708236382</v>
      </c>
      <c r="AH30" s="68">
        <f t="shared" si="27"/>
        <v>2.219733995213607</v>
      </c>
      <c r="AI30" s="68">
        <v>2</v>
      </c>
      <c r="AJ30" s="68">
        <f t="shared" si="28"/>
        <v>4.881882000609583</v>
      </c>
      <c r="AK30" s="68">
        <f>AH30+AJ30+AI30</f>
        <v>9.10161599582319</v>
      </c>
      <c r="AL30" s="68">
        <f t="shared" si="29"/>
        <v>151.32329790718472</v>
      </c>
    </row>
    <row r="31" spans="1:38" ht="13.5" customHeight="1">
      <c r="A31" s="70">
        <f t="shared" si="19"/>
        <v>0.25000000000000006</v>
      </c>
      <c r="B31" s="74">
        <f t="shared" si="35"/>
        <v>8.142857142857142</v>
      </c>
      <c r="C31" s="80">
        <v>3</v>
      </c>
      <c r="D31" s="75">
        <f t="shared" si="2"/>
        <v>0.42857142857142855</v>
      </c>
      <c r="E31" s="75">
        <f t="shared" si="3"/>
        <v>0.675</v>
      </c>
      <c r="F31" s="75">
        <f t="shared" si="4"/>
        <v>1.1481481481481481</v>
      </c>
      <c r="G31" s="75">
        <f t="shared" si="5"/>
        <v>0.4725</v>
      </c>
      <c r="H31" s="63">
        <f t="shared" si="6"/>
        <v>0.2553191489361702</v>
      </c>
      <c r="I31" s="63">
        <f t="shared" si="7"/>
        <v>0.25666666666666665</v>
      </c>
      <c r="J31" s="63">
        <f t="shared" si="8"/>
        <v>0.2</v>
      </c>
      <c r="K31" s="63">
        <f t="shared" si="9"/>
        <v>0.75</v>
      </c>
      <c r="L31" s="63">
        <f t="shared" si="10"/>
        <v>3.7566666666666664</v>
      </c>
      <c r="M31" s="63">
        <f t="shared" si="11"/>
        <v>3.3675675675675674</v>
      </c>
      <c r="N31" s="63">
        <f t="shared" si="12"/>
        <v>1.15</v>
      </c>
      <c r="O31" s="63">
        <f t="shared" si="13"/>
        <v>0.85</v>
      </c>
      <c r="P31" s="63">
        <v>1</v>
      </c>
      <c r="Q31" s="69">
        <f t="shared" si="14"/>
        <v>25.45329676941379</v>
      </c>
      <c r="R31" s="69">
        <f t="shared" si="20"/>
        <v>727.0467049496303</v>
      </c>
      <c r="S31" s="76">
        <f t="shared" si="15"/>
        <v>0.6049999999999996</v>
      </c>
      <c r="T31" s="68">
        <f t="shared" si="21"/>
        <v>2.8591431240821956</v>
      </c>
      <c r="U31" s="68">
        <f t="shared" si="22"/>
        <v>5.81718862062884</v>
      </c>
      <c r="V31" s="68">
        <f t="shared" si="16"/>
        <v>19.63610814878495</v>
      </c>
      <c r="W31" s="68">
        <f t="shared" si="23"/>
        <v>644.8016420017158</v>
      </c>
      <c r="X31" s="76">
        <f t="shared" si="30"/>
        <v>0.39500000000000013</v>
      </c>
      <c r="Y31" s="68">
        <f t="shared" si="17"/>
        <v>7.756262718770057</v>
      </c>
      <c r="Z31" s="76">
        <f t="shared" si="24"/>
        <v>0.37663309391455735</v>
      </c>
      <c r="AA31" s="68">
        <f t="shared" si="25"/>
        <v>7.395608164517727</v>
      </c>
      <c r="AB31" s="68">
        <f t="shared" si="31"/>
        <v>440.4969868671784</v>
      </c>
      <c r="AC31" s="66"/>
      <c r="AD31" s="79">
        <f t="shared" si="36"/>
        <v>8.142857142857142</v>
      </c>
      <c r="AE31" s="79">
        <f t="shared" si="26"/>
        <v>293.28571428571433</v>
      </c>
      <c r="AF31" s="79">
        <f t="shared" si="32"/>
        <v>186.28571428571433</v>
      </c>
      <c r="AG31" s="68">
        <f>AD31*S31*228/1228</f>
        <v>0.9146789204281055</v>
      </c>
      <c r="AH31" s="68">
        <f t="shared" si="27"/>
        <v>2.3154121846624696</v>
      </c>
      <c r="AI31" s="68">
        <v>2</v>
      </c>
      <c r="AJ31" s="68">
        <f t="shared" si="28"/>
        <v>5.075987663838604</v>
      </c>
      <c r="AK31" s="68">
        <f>AH31+AJ31+AI31</f>
        <v>9.391399848501074</v>
      </c>
      <c r="AL31" s="68">
        <f t="shared" si="29"/>
        <v>160.7146977556858</v>
      </c>
    </row>
    <row r="32" spans="1:38" ht="13.5" customHeight="1">
      <c r="A32" s="70">
        <f t="shared" si="19"/>
        <v>0.26000000000000006</v>
      </c>
      <c r="B32" s="74">
        <f t="shared" si="35"/>
        <v>8.142857142857142</v>
      </c>
      <c r="C32" s="80">
        <v>3</v>
      </c>
      <c r="D32" s="75">
        <f t="shared" si="2"/>
        <v>0.42857142857142855</v>
      </c>
      <c r="E32" s="75">
        <f t="shared" si="3"/>
        <v>0.675</v>
      </c>
      <c r="F32" s="75">
        <f t="shared" si="4"/>
        <v>1.1481481481481481</v>
      </c>
      <c r="G32" s="75">
        <f t="shared" si="5"/>
        <v>0.4725</v>
      </c>
      <c r="H32" s="63">
        <f t="shared" si="6"/>
        <v>0.2553191489361702</v>
      </c>
      <c r="I32" s="63">
        <f t="shared" si="7"/>
        <v>0.25666666666666665</v>
      </c>
      <c r="J32" s="63">
        <f t="shared" si="8"/>
        <v>0.2</v>
      </c>
      <c r="K32" s="63">
        <f t="shared" si="9"/>
        <v>0.75</v>
      </c>
      <c r="L32" s="63">
        <f t="shared" si="10"/>
        <v>3.7566666666666664</v>
      </c>
      <c r="M32" s="63">
        <f t="shared" si="11"/>
        <v>3.3675675675675674</v>
      </c>
      <c r="N32" s="63">
        <f t="shared" si="12"/>
        <v>1.15</v>
      </c>
      <c r="O32" s="63">
        <f t="shared" si="13"/>
        <v>0.85</v>
      </c>
      <c r="P32" s="63">
        <v>1</v>
      </c>
      <c r="Q32" s="69">
        <f t="shared" si="14"/>
        <v>25.45329676941379</v>
      </c>
      <c r="R32" s="69">
        <f t="shared" si="20"/>
        <v>752.5000017190441</v>
      </c>
      <c r="S32" s="76">
        <f t="shared" si="15"/>
        <v>0.6299999999999997</v>
      </c>
      <c r="T32" s="68">
        <f t="shared" si="21"/>
        <v>2.977289534168237</v>
      </c>
      <c r="U32" s="68">
        <f t="shared" si="22"/>
        <v>6.057568315696148</v>
      </c>
      <c r="V32" s="68">
        <f t="shared" si="16"/>
        <v>19.39572845371764</v>
      </c>
      <c r="W32" s="68">
        <f t="shared" si="23"/>
        <v>664.1973704554334</v>
      </c>
      <c r="X32" s="76">
        <f t="shared" si="30"/>
        <v>0.3700000000000001</v>
      </c>
      <c r="Y32" s="68">
        <f t="shared" si="17"/>
        <v>7.176419527875529</v>
      </c>
      <c r="Z32" s="76">
        <f t="shared" si="24"/>
        <v>0.3527955563250284</v>
      </c>
      <c r="AA32" s="68">
        <f t="shared" si="25"/>
        <v>6.842726810158498</v>
      </c>
      <c r="AB32" s="68">
        <f t="shared" si="31"/>
        <v>447.33971367733693</v>
      </c>
      <c r="AC32" s="66"/>
      <c r="AD32" s="79">
        <f t="shared" si="36"/>
        <v>8.142857142857142</v>
      </c>
      <c r="AE32" s="79">
        <f t="shared" si="26"/>
        <v>301.4285714285715</v>
      </c>
      <c r="AF32" s="79">
        <f t="shared" si="32"/>
        <v>194.4285714285715</v>
      </c>
      <c r="AG32" s="68">
        <f>AD32*S32*228/1228</f>
        <v>0.9524755700325728</v>
      </c>
      <c r="AH32" s="68">
        <f t="shared" si="27"/>
        <v>2.4110903741113323</v>
      </c>
      <c r="AI32" s="68">
        <v>2</v>
      </c>
      <c r="AJ32" s="68">
        <f t="shared" si="28"/>
        <v>5.270093327067625</v>
      </c>
      <c r="AK32" s="68">
        <f>AH32+AJ32+AI32</f>
        <v>9.681183701178957</v>
      </c>
      <c r="AL32" s="68">
        <f t="shared" si="29"/>
        <v>170.39588145686474</v>
      </c>
    </row>
    <row r="33" spans="1:38" ht="13.5" customHeight="1">
      <c r="A33" s="70">
        <f t="shared" si="19"/>
        <v>0.2700000000000001</v>
      </c>
      <c r="B33" s="74">
        <f t="shared" si="35"/>
        <v>8.142857142857142</v>
      </c>
      <c r="C33" s="74">
        <f>(17-3)/4</f>
        <v>3.5</v>
      </c>
      <c r="D33" s="75">
        <f t="shared" si="2"/>
        <v>0.42857142857142855</v>
      </c>
      <c r="E33" s="75">
        <f t="shared" si="3"/>
        <v>0.675</v>
      </c>
      <c r="F33" s="75">
        <f t="shared" si="4"/>
        <v>1.1481481481481481</v>
      </c>
      <c r="G33" s="75">
        <f t="shared" si="5"/>
        <v>0.4725</v>
      </c>
      <c r="H33" s="63">
        <f t="shared" si="6"/>
        <v>0.2553191489361702</v>
      </c>
      <c r="I33" s="63">
        <f t="shared" si="7"/>
        <v>0.25666666666666665</v>
      </c>
      <c r="J33" s="63">
        <f t="shared" si="8"/>
        <v>0.2</v>
      </c>
      <c r="K33" s="63">
        <f t="shared" si="9"/>
        <v>0.75</v>
      </c>
      <c r="L33" s="63">
        <f t="shared" si="10"/>
        <v>3.7566666666666664</v>
      </c>
      <c r="M33" s="63">
        <f t="shared" si="11"/>
        <v>3.3675675675675674</v>
      </c>
      <c r="N33" s="63">
        <f t="shared" si="12"/>
        <v>1.15</v>
      </c>
      <c r="O33" s="63">
        <f t="shared" si="13"/>
        <v>0.85</v>
      </c>
      <c r="P33" s="63">
        <v>1</v>
      </c>
      <c r="Q33" s="69">
        <f t="shared" si="14"/>
        <v>25.95329676941379</v>
      </c>
      <c r="R33" s="69">
        <f t="shared" si="20"/>
        <v>778.4532984884579</v>
      </c>
      <c r="S33" s="76">
        <f t="shared" si="15"/>
        <v>0.6549999999999997</v>
      </c>
      <c r="T33" s="68">
        <f t="shared" si="21"/>
        <v>3.1562421331793598</v>
      </c>
      <c r="U33" s="68">
        <f t="shared" si="22"/>
        <v>6.4216637727690165</v>
      </c>
      <c r="V33" s="68">
        <f t="shared" si="16"/>
        <v>19.531632996644774</v>
      </c>
      <c r="W33" s="68">
        <f t="shared" si="23"/>
        <v>683.7290034520782</v>
      </c>
      <c r="X33" s="76">
        <f t="shared" si="30"/>
        <v>0.3450000000000001</v>
      </c>
      <c r="Y33" s="68">
        <f t="shared" si="17"/>
        <v>6.738413383842449</v>
      </c>
      <c r="Z33" s="76">
        <f t="shared" si="24"/>
        <v>0.32895801873549946</v>
      </c>
      <c r="AA33" s="68">
        <f t="shared" si="25"/>
        <v>6.425087293245171</v>
      </c>
      <c r="AB33" s="68">
        <f t="shared" si="31"/>
        <v>453.7648009705821</v>
      </c>
      <c r="AC33" s="66"/>
      <c r="AD33" s="79">
        <f t="shared" si="36"/>
        <v>8.142857142857142</v>
      </c>
      <c r="AE33" s="79">
        <f t="shared" si="26"/>
        <v>309.57142857142867</v>
      </c>
      <c r="AF33" s="79">
        <f t="shared" si="32"/>
        <v>202.57142857142867</v>
      </c>
      <c r="AG33" s="68">
        <f>AD33*S33*228/1228</f>
        <v>0.9902722196370399</v>
      </c>
      <c r="AH33" s="68">
        <f t="shared" si="27"/>
        <v>2.5067685635601946</v>
      </c>
      <c r="AI33" s="68">
        <v>2</v>
      </c>
      <c r="AJ33" s="68">
        <f t="shared" si="28"/>
        <v>5.464198990296647</v>
      </c>
      <c r="AK33" s="68">
        <f>AH33+AJ33+AI33</f>
        <v>9.970967553856841</v>
      </c>
      <c r="AL33" s="68">
        <f t="shared" si="29"/>
        <v>180.36684901072158</v>
      </c>
    </row>
    <row r="34" spans="1:38" ht="13.5" customHeight="1">
      <c r="A34" s="70">
        <f t="shared" si="19"/>
        <v>0.2800000000000001</v>
      </c>
      <c r="B34" s="74">
        <f t="shared" si="35"/>
        <v>8.142857142857142</v>
      </c>
      <c r="C34" s="74">
        <f>(17-3)/4</f>
        <v>3.5</v>
      </c>
      <c r="D34" s="75">
        <f t="shared" si="2"/>
        <v>0.42857142857142855</v>
      </c>
      <c r="E34" s="75">
        <f t="shared" si="3"/>
        <v>0.675</v>
      </c>
      <c r="F34" s="81">
        <f>10/5</f>
        <v>2</v>
      </c>
      <c r="G34" s="75">
        <f t="shared" si="5"/>
        <v>0.4725</v>
      </c>
      <c r="H34" s="63">
        <f t="shared" si="6"/>
        <v>0.2553191489361702</v>
      </c>
      <c r="I34" s="63">
        <f t="shared" si="7"/>
        <v>0.25666666666666665</v>
      </c>
      <c r="J34" s="63">
        <f t="shared" si="8"/>
        <v>0.2</v>
      </c>
      <c r="K34" s="63">
        <f t="shared" si="9"/>
        <v>0.75</v>
      </c>
      <c r="L34" s="63">
        <f t="shared" si="10"/>
        <v>3.7566666666666664</v>
      </c>
      <c r="M34" s="63">
        <f t="shared" si="11"/>
        <v>3.3675675675675674</v>
      </c>
      <c r="N34" s="63">
        <f t="shared" si="12"/>
        <v>1.15</v>
      </c>
      <c r="O34" s="63">
        <f t="shared" si="13"/>
        <v>0.85</v>
      </c>
      <c r="P34" s="63">
        <v>1</v>
      </c>
      <c r="Q34" s="69">
        <f t="shared" si="14"/>
        <v>26.805148621265644</v>
      </c>
      <c r="R34" s="69">
        <f t="shared" si="20"/>
        <v>805.2584471097235</v>
      </c>
      <c r="S34" s="76">
        <f t="shared" si="15"/>
        <v>0.6799999999999997</v>
      </c>
      <c r="T34" s="68">
        <f t="shared" si="21"/>
        <v>3.3842591549194</v>
      </c>
      <c r="U34" s="68">
        <f t="shared" si="22"/>
        <v>6.885585292822908</v>
      </c>
      <c r="V34" s="68">
        <f t="shared" si="16"/>
        <v>19.919563328442734</v>
      </c>
      <c r="W34" s="68">
        <f t="shared" si="23"/>
        <v>703.6485667805209</v>
      </c>
      <c r="X34" s="76">
        <f t="shared" si="30"/>
        <v>0.32000000000000006</v>
      </c>
      <c r="Y34" s="68">
        <f t="shared" si="17"/>
        <v>6.374260265101676</v>
      </c>
      <c r="Z34" s="76">
        <f t="shared" si="24"/>
        <v>0.3051204811459705</v>
      </c>
      <c r="AA34" s="68">
        <f t="shared" si="25"/>
        <v>6.077866746992077</v>
      </c>
      <c r="AB34" s="68">
        <f t="shared" si="31"/>
        <v>459.84266771757416</v>
      </c>
      <c r="AC34" s="66"/>
      <c r="AD34" s="79">
        <f t="shared" si="36"/>
        <v>8.142857142857142</v>
      </c>
      <c r="AE34" s="79">
        <f t="shared" si="26"/>
        <v>317.71428571428584</v>
      </c>
      <c r="AF34" s="79">
        <f t="shared" si="32"/>
        <v>210.71428571428584</v>
      </c>
      <c r="AG34" s="68">
        <f>AD34*S34*228/1228</f>
        <v>1.0280688692415072</v>
      </c>
      <c r="AH34" s="68">
        <f t="shared" si="27"/>
        <v>2.6024467530090574</v>
      </c>
      <c r="AJ34" s="68">
        <f t="shared" si="28"/>
        <v>5.6583046535256685</v>
      </c>
      <c r="AK34" s="68">
        <f>AH34+AJ34+AI34</f>
        <v>8.260751406534727</v>
      </c>
      <c r="AL34" s="68">
        <f t="shared" si="29"/>
        <v>188.6276004172563</v>
      </c>
    </row>
    <row r="35" spans="1:38" ht="13.5" customHeight="1">
      <c r="A35" s="70">
        <f t="shared" si="19"/>
        <v>0.2900000000000001</v>
      </c>
      <c r="B35" s="74">
        <f t="shared" si="35"/>
        <v>8.142857142857142</v>
      </c>
      <c r="C35" s="74">
        <f>(17-3)/4</f>
        <v>3.5</v>
      </c>
      <c r="D35" s="75">
        <f t="shared" si="2"/>
        <v>0.42857142857142855</v>
      </c>
      <c r="E35" s="75">
        <f t="shared" si="3"/>
        <v>0.675</v>
      </c>
      <c r="F35" s="81">
        <f>10/5</f>
        <v>2</v>
      </c>
      <c r="G35" s="75">
        <f t="shared" si="5"/>
        <v>0.4725</v>
      </c>
      <c r="H35" s="63">
        <f t="shared" si="6"/>
        <v>0.2553191489361702</v>
      </c>
      <c r="I35" s="63">
        <f t="shared" si="7"/>
        <v>0.25666666666666665</v>
      </c>
      <c r="J35" s="63">
        <f t="shared" si="8"/>
        <v>0.2</v>
      </c>
      <c r="K35" s="63">
        <f t="shared" si="9"/>
        <v>0.75</v>
      </c>
      <c r="L35" s="63">
        <f t="shared" si="10"/>
        <v>3.7566666666666664</v>
      </c>
      <c r="M35" s="63">
        <f t="shared" si="11"/>
        <v>3.3675675675675674</v>
      </c>
      <c r="N35" s="63">
        <f t="shared" si="12"/>
        <v>1.15</v>
      </c>
      <c r="O35" s="63">
        <f t="shared" si="13"/>
        <v>0.85</v>
      </c>
      <c r="P35" s="63">
        <v>1</v>
      </c>
      <c r="Q35" s="69">
        <f t="shared" si="14"/>
        <v>26.805148621265644</v>
      </c>
      <c r="R35" s="69">
        <f t="shared" si="20"/>
        <v>832.0635957309892</v>
      </c>
      <c r="S35" s="76">
        <f t="shared" si="15"/>
        <v>0.7049999999999997</v>
      </c>
      <c r="T35" s="68">
        <f t="shared" si="21"/>
        <v>3.5086804473796724</v>
      </c>
      <c r="U35" s="68">
        <f t="shared" si="22"/>
        <v>7.138731810941397</v>
      </c>
      <c r="V35" s="68">
        <f t="shared" si="16"/>
        <v>19.666416810324247</v>
      </c>
      <c r="W35" s="68">
        <f t="shared" si="23"/>
        <v>723.3149835908451</v>
      </c>
      <c r="X35" s="76">
        <f t="shared" si="30"/>
        <v>0.29500000000000004</v>
      </c>
      <c r="Y35" s="68">
        <f t="shared" si="17"/>
        <v>5.801592959045654</v>
      </c>
      <c r="Z35" s="76">
        <f t="shared" si="24"/>
        <v>0.2812829435564415</v>
      </c>
      <c r="AA35" s="68">
        <f t="shared" si="25"/>
        <v>5.531827609615887</v>
      </c>
      <c r="AB35" s="68">
        <f t="shared" si="31"/>
        <v>465.37449532719006</v>
      </c>
      <c r="AC35" s="66"/>
      <c r="AD35" s="79">
        <f t="shared" si="36"/>
        <v>8.142857142857142</v>
      </c>
      <c r="AE35" s="79">
        <f t="shared" si="26"/>
        <v>325.857142857143</v>
      </c>
      <c r="AF35" s="79">
        <f t="shared" si="32"/>
        <v>218.857142857143</v>
      </c>
      <c r="AG35" s="68">
        <f>AD35*S35*228/1228</f>
        <v>1.0658655188459742</v>
      </c>
      <c r="AH35" s="68">
        <f t="shared" si="27"/>
        <v>2.6981249424579197</v>
      </c>
      <c r="AJ35" s="68">
        <f t="shared" si="28"/>
        <v>5.852410316754691</v>
      </c>
      <c r="AK35" s="68">
        <f>AH35+AJ35+AI35</f>
        <v>8.55053525921261</v>
      </c>
      <c r="AL35" s="68">
        <f t="shared" si="29"/>
        <v>197.1781356764689</v>
      </c>
    </row>
    <row r="36" spans="1:38" ht="13.5" customHeight="1">
      <c r="A36" s="70">
        <f t="shared" si="19"/>
        <v>0.3000000000000001</v>
      </c>
      <c r="B36" s="74">
        <f t="shared" si="35"/>
        <v>8.142857142857142</v>
      </c>
      <c r="C36" s="74">
        <f>(17-3)/4</f>
        <v>3.5</v>
      </c>
      <c r="D36" s="75">
        <f t="shared" si="2"/>
        <v>0.42857142857142855</v>
      </c>
      <c r="E36" s="75">
        <f t="shared" si="3"/>
        <v>0.675</v>
      </c>
      <c r="F36" s="81">
        <f>10/5</f>
        <v>2</v>
      </c>
      <c r="G36" s="75">
        <f t="shared" si="5"/>
        <v>0.4725</v>
      </c>
      <c r="H36" s="63">
        <f t="shared" si="6"/>
        <v>0.2553191489361702</v>
      </c>
      <c r="I36" s="63">
        <f t="shared" si="7"/>
        <v>0.25666666666666665</v>
      </c>
      <c r="J36" s="63">
        <f t="shared" si="8"/>
        <v>0.2</v>
      </c>
      <c r="K36" s="63">
        <f t="shared" si="9"/>
        <v>0.75</v>
      </c>
      <c r="L36" s="63">
        <f t="shared" si="10"/>
        <v>3.7566666666666664</v>
      </c>
      <c r="M36" s="63">
        <f t="shared" si="11"/>
        <v>3.3675675675675674</v>
      </c>
      <c r="N36" s="63">
        <f t="shared" si="12"/>
        <v>1.15</v>
      </c>
      <c r="O36" s="63">
        <f t="shared" si="13"/>
        <v>0.85</v>
      </c>
      <c r="P36" s="63">
        <v>1</v>
      </c>
      <c r="Q36" s="69">
        <f t="shared" si="14"/>
        <v>26.805148621265644</v>
      </c>
      <c r="R36" s="69">
        <f t="shared" si="20"/>
        <v>858.8687443522548</v>
      </c>
      <c r="S36" s="76">
        <f t="shared" si="15"/>
        <v>0.7299999999999998</v>
      </c>
      <c r="T36" s="68">
        <f t="shared" si="21"/>
        <v>3.6331017398399448</v>
      </c>
      <c r="U36" s="68">
        <f t="shared" si="22"/>
        <v>7.391878329059887</v>
      </c>
      <c r="V36" s="68">
        <f t="shared" si="16"/>
        <v>19.41327029220576</v>
      </c>
      <c r="W36" s="68">
        <f t="shared" si="23"/>
        <v>742.7282538830509</v>
      </c>
      <c r="X36" s="76">
        <f t="shared" si="30"/>
        <v>0.27</v>
      </c>
      <c r="Y36" s="68">
        <f t="shared" si="17"/>
        <v>5.241582978895555</v>
      </c>
      <c r="Z36" s="76">
        <f t="shared" si="24"/>
        <v>0.25744540596691257</v>
      </c>
      <c r="AA36" s="68">
        <f t="shared" si="25"/>
        <v>4.997857251522315</v>
      </c>
      <c r="AB36" s="68">
        <f t="shared" si="31"/>
        <v>470.37235257871237</v>
      </c>
      <c r="AC36" s="66"/>
      <c r="AD36" s="79">
        <f t="shared" si="36"/>
        <v>8.142857142857142</v>
      </c>
      <c r="AE36" s="79">
        <f t="shared" si="26"/>
        <v>334.00000000000017</v>
      </c>
      <c r="AF36" s="79">
        <f t="shared" si="32"/>
        <v>227.00000000000017</v>
      </c>
      <c r="AG36" s="68">
        <f>AD36*S36*228/1228</f>
        <v>1.1036621684504415</v>
      </c>
      <c r="AH36" s="68">
        <f t="shared" si="27"/>
        <v>2.793803131906782</v>
      </c>
      <c r="AJ36" s="68">
        <f t="shared" si="28"/>
        <v>6.046515979983711</v>
      </c>
      <c r="AK36" s="68">
        <f>AH36+AJ36+AI36</f>
        <v>8.840319111890494</v>
      </c>
      <c r="AL36" s="68">
        <f t="shared" si="29"/>
        <v>206.0184547883594</v>
      </c>
    </row>
    <row r="37" spans="1:38" ht="13.5" customHeight="1">
      <c r="A37" s="70">
        <f t="shared" si="19"/>
        <v>0.3100000000000001</v>
      </c>
      <c r="B37" s="80">
        <f>(258-227)/3</f>
        <v>10.333333333333334</v>
      </c>
      <c r="C37" s="82">
        <f>(28-17)/3</f>
        <v>3.6666666666666665</v>
      </c>
      <c r="D37" s="75">
        <f t="shared" si="2"/>
        <v>0.42857142857142855</v>
      </c>
      <c r="E37" s="75">
        <f t="shared" si="3"/>
        <v>0.675</v>
      </c>
      <c r="F37" s="81">
        <f>10/5</f>
        <v>2</v>
      </c>
      <c r="G37" s="75">
        <f t="shared" si="5"/>
        <v>0.4725</v>
      </c>
      <c r="H37" s="63">
        <f t="shared" si="6"/>
        <v>0.2553191489361702</v>
      </c>
      <c r="I37" s="64">
        <f aca="true" t="shared" si="37" ref="I37:I46">11*0.3*0.1/0.9</f>
        <v>0.3666666666666667</v>
      </c>
      <c r="J37" s="63">
        <f t="shared" si="8"/>
        <v>0.2</v>
      </c>
      <c r="K37" s="63">
        <f t="shared" si="9"/>
        <v>0.75</v>
      </c>
      <c r="L37" s="64">
        <f>161*0.3/5</f>
        <v>9.66</v>
      </c>
      <c r="M37" s="63">
        <f t="shared" si="11"/>
        <v>3.3675675675675674</v>
      </c>
      <c r="N37" s="63">
        <f t="shared" si="12"/>
        <v>1.15</v>
      </c>
      <c r="O37" s="63">
        <f t="shared" si="13"/>
        <v>0.85</v>
      </c>
      <c r="P37" s="63">
        <v>1</v>
      </c>
      <c r="Q37" s="69">
        <f t="shared" si="14"/>
        <v>35.175624811741834</v>
      </c>
      <c r="R37" s="69">
        <f t="shared" si="20"/>
        <v>894.0443691639966</v>
      </c>
      <c r="S37" s="76">
        <f t="shared" si="15"/>
        <v>0.7549999999999998</v>
      </c>
      <c r="T37" s="68">
        <f t="shared" si="21"/>
        <v>4.930889295678532</v>
      </c>
      <c r="U37" s="68">
        <f t="shared" si="22"/>
        <v>10.032346005626927</v>
      </c>
      <c r="V37" s="68">
        <f t="shared" si="16"/>
        <v>25.143278806114907</v>
      </c>
      <c r="W37" s="68">
        <f t="shared" si="23"/>
        <v>767.8715326891659</v>
      </c>
      <c r="X37" s="76">
        <f t="shared" si="30"/>
        <v>0.24500000000000002</v>
      </c>
      <c r="Y37" s="68">
        <f t="shared" si="17"/>
        <v>6.160103307498153</v>
      </c>
      <c r="Z37" s="76">
        <f t="shared" si="24"/>
        <v>0.23360786837738362</v>
      </c>
      <c r="AA37" s="68">
        <f t="shared" si="25"/>
        <v>5.8736677659147505</v>
      </c>
      <c r="AB37" s="68">
        <f t="shared" si="31"/>
        <v>476.24602034462714</v>
      </c>
      <c r="AC37" s="66"/>
      <c r="AD37" s="69">
        <f>(258-227)/3</f>
        <v>10.333333333333334</v>
      </c>
      <c r="AE37" s="79">
        <f t="shared" si="26"/>
        <v>344.3333333333335</v>
      </c>
      <c r="AF37" s="79">
        <f t="shared" si="32"/>
        <v>237.33333333333348</v>
      </c>
      <c r="AG37" s="68">
        <f>AD37*S37*228/1228</f>
        <v>1.4485179153094458</v>
      </c>
      <c r="AH37" s="68">
        <f t="shared" si="27"/>
        <v>3.6667686943519007</v>
      </c>
      <c r="AJ37" s="68">
        <f t="shared" si="28"/>
        <v>7.919385360100369</v>
      </c>
      <c r="AK37" s="68">
        <f>AH37+AJ37+AI37</f>
        <v>11.586154054452269</v>
      </c>
      <c r="AL37" s="68">
        <f t="shared" si="29"/>
        <v>217.60460884281167</v>
      </c>
    </row>
    <row r="38" spans="1:38" ht="13.5" customHeight="1">
      <c r="A38" s="70">
        <f t="shared" si="19"/>
        <v>0.3200000000000001</v>
      </c>
      <c r="B38" s="80">
        <f>(258-227)/3</f>
        <v>10.333333333333334</v>
      </c>
      <c r="C38" s="82">
        <f>(28-17)/3</f>
        <v>3.6666666666666665</v>
      </c>
      <c r="D38" s="75">
        <f t="shared" si="2"/>
        <v>0.42857142857142855</v>
      </c>
      <c r="E38" s="75">
        <f t="shared" si="3"/>
        <v>0.675</v>
      </c>
      <c r="F38" s="81">
        <f>10/5</f>
        <v>2</v>
      </c>
      <c r="G38" s="75">
        <f t="shared" si="5"/>
        <v>0.4725</v>
      </c>
      <c r="H38" s="63">
        <f t="shared" si="6"/>
        <v>0.2553191489361702</v>
      </c>
      <c r="I38" s="64">
        <f t="shared" si="37"/>
        <v>0.3666666666666667</v>
      </c>
      <c r="J38" s="63">
        <f t="shared" si="8"/>
        <v>0.2</v>
      </c>
      <c r="K38" s="63">
        <f t="shared" si="9"/>
        <v>0.75</v>
      </c>
      <c r="L38" s="64">
        <f>161*0.3/5</f>
        <v>9.66</v>
      </c>
      <c r="M38" s="63">
        <f t="shared" si="11"/>
        <v>3.3675675675675674</v>
      </c>
      <c r="N38" s="63">
        <f t="shared" si="12"/>
        <v>1.15</v>
      </c>
      <c r="O38" s="63">
        <f t="shared" si="13"/>
        <v>0.85</v>
      </c>
      <c r="P38" s="63">
        <v>1</v>
      </c>
      <c r="Q38" s="69">
        <f t="shared" si="14"/>
        <v>35.175624811741834</v>
      </c>
      <c r="R38" s="69">
        <f t="shared" si="20"/>
        <v>929.2199939757385</v>
      </c>
      <c r="S38" s="76">
        <f t="shared" si="15"/>
        <v>0.7799999999999998</v>
      </c>
      <c r="T38" s="68">
        <f t="shared" si="21"/>
        <v>5.094163775667888</v>
      </c>
      <c r="U38" s="68">
        <f t="shared" si="22"/>
        <v>10.36454289323047</v>
      </c>
      <c r="V38" s="68">
        <f t="shared" si="16"/>
        <v>24.811081918511363</v>
      </c>
      <c r="W38" s="68">
        <f t="shared" si="23"/>
        <v>792.6826146076772</v>
      </c>
      <c r="X38" s="76">
        <f t="shared" si="30"/>
        <v>0.22000000000000003</v>
      </c>
      <c r="Y38" s="68">
        <f t="shared" si="17"/>
        <v>5.4584380220725</v>
      </c>
      <c r="Z38" s="76">
        <f t="shared" si="24"/>
        <v>0.2097703307878547</v>
      </c>
      <c r="AA38" s="68">
        <f t="shared" si="25"/>
        <v>5.204628861250689</v>
      </c>
      <c r="AB38" s="68">
        <f t="shared" si="31"/>
        <v>481.4506492058778</v>
      </c>
      <c r="AC38" s="66"/>
      <c r="AD38" s="69">
        <f>(258-227)/3</f>
        <v>10.333333333333334</v>
      </c>
      <c r="AE38" s="79">
        <f t="shared" si="26"/>
        <v>354.6666666666668</v>
      </c>
      <c r="AF38" s="79">
        <f t="shared" si="32"/>
        <v>247.6666666666668</v>
      </c>
      <c r="AG38" s="68">
        <f>AD38*S38*228/1228</f>
        <v>1.4964820846905533</v>
      </c>
      <c r="AH38" s="68">
        <f t="shared" si="27"/>
        <v>3.788184876284083</v>
      </c>
      <c r="AJ38" s="68">
        <f t="shared" si="28"/>
        <v>8.165706581858835</v>
      </c>
      <c r="AK38" s="68">
        <f>AH38+AJ38+AI38</f>
        <v>11.953891458142918</v>
      </c>
      <c r="AL38" s="68">
        <f t="shared" si="29"/>
        <v>229.5585003009546</v>
      </c>
    </row>
    <row r="39" spans="1:38" ht="13.5" customHeight="1">
      <c r="A39" s="70">
        <f t="shared" si="19"/>
        <v>0.3300000000000001</v>
      </c>
      <c r="B39" s="80">
        <f>(258-227)/3</f>
        <v>10.333333333333334</v>
      </c>
      <c r="C39" s="82">
        <f>(28-17)/3</f>
        <v>3.6666666666666665</v>
      </c>
      <c r="D39" s="75">
        <f t="shared" si="2"/>
        <v>0.42857142857142855</v>
      </c>
      <c r="E39" s="75">
        <f t="shared" si="3"/>
        <v>0.675</v>
      </c>
      <c r="F39" s="75">
        <f aca="true" t="shared" si="38" ref="F39:F46">(20-10)/8</f>
        <v>1.25</v>
      </c>
      <c r="G39" s="75">
        <f t="shared" si="5"/>
        <v>0.4725</v>
      </c>
      <c r="H39" s="63">
        <f t="shared" si="6"/>
        <v>0.2553191489361702</v>
      </c>
      <c r="I39" s="64">
        <f t="shared" si="37"/>
        <v>0.3666666666666667</v>
      </c>
      <c r="J39" s="63">
        <f t="shared" si="8"/>
        <v>0.2</v>
      </c>
      <c r="K39" s="63">
        <f t="shared" si="9"/>
        <v>0.75</v>
      </c>
      <c r="L39" s="64">
        <f>161*0.3/5</f>
        <v>9.66</v>
      </c>
      <c r="M39" s="63">
        <f t="shared" si="11"/>
        <v>3.3675675675675674</v>
      </c>
      <c r="N39" s="63">
        <f t="shared" si="12"/>
        <v>1.15</v>
      </c>
      <c r="O39" s="63">
        <f t="shared" si="13"/>
        <v>0.85</v>
      </c>
      <c r="P39" s="63">
        <v>1</v>
      </c>
      <c r="Q39" s="69">
        <f t="shared" si="14"/>
        <v>34.425624811741834</v>
      </c>
      <c r="R39" s="69">
        <f t="shared" si="20"/>
        <v>963.6456187874803</v>
      </c>
      <c r="S39" s="76">
        <f t="shared" si="15"/>
        <v>0.8049999999999998</v>
      </c>
      <c r="T39" s="68">
        <f t="shared" si="21"/>
        <v>5.145341350119784</v>
      </c>
      <c r="U39" s="68">
        <f t="shared" si="22"/>
        <v>10.468668356984063</v>
      </c>
      <c r="V39" s="68">
        <f t="shared" si="16"/>
        <v>23.956956454757773</v>
      </c>
      <c r="W39" s="68">
        <f t="shared" si="23"/>
        <v>816.639571062435</v>
      </c>
      <c r="X39" s="76">
        <f t="shared" si="30"/>
        <v>0.19500000000000003</v>
      </c>
      <c r="Y39" s="68">
        <f t="shared" si="17"/>
        <v>4.671606508677766</v>
      </c>
      <c r="Z39" s="76">
        <f t="shared" si="24"/>
        <v>0.18593279319832576</v>
      </c>
      <c r="AA39" s="68">
        <f t="shared" si="25"/>
        <v>4.454383830163772</v>
      </c>
      <c r="AB39" s="68">
        <f t="shared" si="31"/>
        <v>485.9050330360416</v>
      </c>
      <c r="AC39" s="66"/>
      <c r="AD39" s="69">
        <f>(258-227)/3</f>
        <v>10.333333333333334</v>
      </c>
      <c r="AE39" s="79">
        <f t="shared" si="26"/>
        <v>365.0000000000001</v>
      </c>
      <c r="AF39" s="79">
        <f t="shared" si="32"/>
        <v>258.0000000000001</v>
      </c>
      <c r="AG39" s="68">
        <f>AD39*S39*228/1228</f>
        <v>1.544446254071661</v>
      </c>
      <c r="AH39" s="68">
        <f t="shared" si="27"/>
        <v>3.9096010582162655</v>
      </c>
      <c r="AJ39" s="68">
        <f t="shared" si="28"/>
        <v>8.4120278036173</v>
      </c>
      <c r="AK39" s="68">
        <f>AH39+AJ39+AI39</f>
        <v>12.321628861833567</v>
      </c>
      <c r="AL39" s="68">
        <f t="shared" si="29"/>
        <v>241.88012916278817</v>
      </c>
    </row>
    <row r="40" spans="1:38" ht="13.5" customHeight="1">
      <c r="A40" s="70">
        <f t="shared" si="19"/>
        <v>0.34000000000000014</v>
      </c>
      <c r="B40" s="74">
        <f>(268-258)/2</f>
        <v>5</v>
      </c>
      <c r="C40" s="74">
        <f>(37-28)/2</f>
        <v>4.5</v>
      </c>
      <c r="D40" s="75">
        <f t="shared" si="2"/>
        <v>0.42857142857142855</v>
      </c>
      <c r="E40" s="75">
        <f t="shared" si="3"/>
        <v>0.675</v>
      </c>
      <c r="F40" s="75">
        <f t="shared" si="38"/>
        <v>1.25</v>
      </c>
      <c r="G40" s="75">
        <f t="shared" si="5"/>
        <v>0.4725</v>
      </c>
      <c r="H40" s="63">
        <f t="shared" si="6"/>
        <v>0.2553191489361702</v>
      </c>
      <c r="I40" s="64">
        <f t="shared" si="37"/>
        <v>0.3666666666666667</v>
      </c>
      <c r="J40" s="63">
        <f t="shared" si="8"/>
        <v>0.2</v>
      </c>
      <c r="K40" s="63">
        <f t="shared" si="9"/>
        <v>0.75</v>
      </c>
      <c r="L40" s="64">
        <f>161*0.3/5</f>
        <v>9.66</v>
      </c>
      <c r="M40" s="63">
        <f t="shared" si="11"/>
        <v>3.3675675675675674</v>
      </c>
      <c r="N40" s="63">
        <f t="shared" si="12"/>
        <v>1.15</v>
      </c>
      <c r="O40" s="63">
        <f t="shared" si="13"/>
        <v>0.85</v>
      </c>
      <c r="P40" s="63">
        <v>1</v>
      </c>
      <c r="Q40" s="69">
        <f t="shared" si="14"/>
        <v>29.925624811741834</v>
      </c>
      <c r="R40" s="69">
        <f t="shared" si="20"/>
        <v>993.5712435992222</v>
      </c>
      <c r="S40" s="76">
        <f t="shared" si="15"/>
        <v>0.8299999999999998</v>
      </c>
      <c r="T40" s="68">
        <f t="shared" si="21"/>
        <v>4.611665504376241</v>
      </c>
      <c r="U40" s="68">
        <f t="shared" si="22"/>
        <v>9.382855957172712</v>
      </c>
      <c r="V40" s="68">
        <f t="shared" si="16"/>
        <v>20.542768854569122</v>
      </c>
      <c r="W40" s="68">
        <f t="shared" si="23"/>
        <v>837.1823399170041</v>
      </c>
      <c r="X40" s="76">
        <f t="shared" si="30"/>
        <v>0.17000000000000004</v>
      </c>
      <c r="Y40" s="68">
        <f t="shared" si="17"/>
        <v>3.4922707052767517</v>
      </c>
      <c r="Z40" s="76">
        <f t="shared" si="24"/>
        <v>0.16209525560879684</v>
      </c>
      <c r="AA40" s="68">
        <f t="shared" si="25"/>
        <v>3.3298853683938123</v>
      </c>
      <c r="AB40" s="68">
        <f t="shared" si="31"/>
        <v>489.2349184044354</v>
      </c>
      <c r="AC40" s="66"/>
      <c r="AD40" s="79">
        <f>(268-258)/2</f>
        <v>5</v>
      </c>
      <c r="AE40" s="79">
        <f t="shared" si="26"/>
        <v>370.0000000000001</v>
      </c>
      <c r="AF40" s="79">
        <f t="shared" si="32"/>
        <v>263.0000000000001</v>
      </c>
      <c r="AG40" s="68">
        <f>AD40*S40*228/1228</f>
        <v>0.7705211726384364</v>
      </c>
      <c r="AH40" s="68">
        <f t="shared" si="27"/>
        <v>1.9504922129750553</v>
      </c>
      <c r="AJ40" s="68">
        <f t="shared" si="28"/>
        <v>4.189523721956015</v>
      </c>
      <c r="AK40" s="68">
        <f>AH40+AJ40+AI40</f>
        <v>6.14001593493107</v>
      </c>
      <c r="AL40" s="68">
        <f t="shared" si="29"/>
        <v>248.02014509771922</v>
      </c>
    </row>
    <row r="41" spans="1:38" ht="13.5" customHeight="1">
      <c r="A41" s="70">
        <f t="shared" si="19"/>
        <v>0.35000000000000014</v>
      </c>
      <c r="B41" s="74">
        <f>(268-258)/2</f>
        <v>5</v>
      </c>
      <c r="C41" s="74">
        <f>(37-28)/2</f>
        <v>4.5</v>
      </c>
      <c r="D41" s="75">
        <f t="shared" si="2"/>
        <v>0.42857142857142855</v>
      </c>
      <c r="E41" s="75">
        <f t="shared" si="3"/>
        <v>0.675</v>
      </c>
      <c r="F41" s="75">
        <f t="shared" si="38"/>
        <v>1.25</v>
      </c>
      <c r="G41" s="75">
        <f t="shared" si="5"/>
        <v>0.4725</v>
      </c>
      <c r="H41" s="63">
        <f t="shared" si="6"/>
        <v>0.2553191489361702</v>
      </c>
      <c r="I41" s="64">
        <f t="shared" si="37"/>
        <v>0.3666666666666667</v>
      </c>
      <c r="J41" s="63">
        <f t="shared" si="8"/>
        <v>0.2</v>
      </c>
      <c r="K41" s="63">
        <f t="shared" si="9"/>
        <v>0.75</v>
      </c>
      <c r="L41" s="64">
        <f>161*0.3/5</f>
        <v>9.66</v>
      </c>
      <c r="M41" s="63">
        <f t="shared" si="11"/>
        <v>3.3675675675675674</v>
      </c>
      <c r="N41" s="63">
        <f t="shared" si="12"/>
        <v>1.15</v>
      </c>
      <c r="O41" s="63">
        <f t="shared" si="13"/>
        <v>0.85</v>
      </c>
      <c r="P41" s="63">
        <v>1</v>
      </c>
      <c r="Q41" s="69">
        <f t="shared" si="14"/>
        <v>29.925624811741834</v>
      </c>
      <c r="R41" s="69">
        <f t="shared" si="20"/>
        <v>1023.496868410964</v>
      </c>
      <c r="S41" s="76">
        <f t="shared" si="15"/>
        <v>0.8549999999999999</v>
      </c>
      <c r="T41" s="68">
        <f t="shared" si="21"/>
        <v>4.750571091857453</v>
      </c>
      <c r="U41" s="68">
        <f t="shared" si="22"/>
        <v>9.665472100461047</v>
      </c>
      <c r="V41" s="68">
        <f t="shared" si="16"/>
        <v>20.26015271128079</v>
      </c>
      <c r="W41" s="68">
        <f t="shared" si="23"/>
        <v>857.4424926282849</v>
      </c>
      <c r="X41" s="76">
        <f t="shared" si="30"/>
        <v>0.14500000000000005</v>
      </c>
      <c r="Y41" s="68">
        <f t="shared" si="17"/>
        <v>2.9377221431357152</v>
      </c>
      <c r="Z41" s="76">
        <f t="shared" si="24"/>
        <v>0.1382577180192679</v>
      </c>
      <c r="AA41" s="68">
        <f t="shared" si="25"/>
        <v>2.8011224805835653</v>
      </c>
      <c r="AB41" s="68">
        <f t="shared" si="31"/>
        <v>492.03604088501896</v>
      </c>
      <c r="AC41" s="66"/>
      <c r="AD41" s="79">
        <f>(268-258)/2</f>
        <v>5</v>
      </c>
      <c r="AE41" s="79">
        <f t="shared" si="26"/>
        <v>375.0000000000001</v>
      </c>
      <c r="AF41" s="79">
        <f t="shared" si="32"/>
        <v>268.0000000000001</v>
      </c>
      <c r="AG41" s="68">
        <f>AD41*S41*228/1228</f>
        <v>0.793729641693811</v>
      </c>
      <c r="AH41" s="68">
        <f t="shared" si="27"/>
        <v>2.009241978426111</v>
      </c>
      <c r="AJ41" s="68">
        <f t="shared" si="28"/>
        <v>4.30871140990366</v>
      </c>
      <c r="AK41" s="68">
        <f>AH41+AJ41+AI41</f>
        <v>6.317953388329771</v>
      </c>
      <c r="AL41" s="68">
        <f t="shared" si="29"/>
        <v>254.338098486049</v>
      </c>
    </row>
    <row r="42" spans="1:38" ht="13.5" customHeight="1">
      <c r="A42" s="70">
        <f t="shared" si="19"/>
        <v>0.36000000000000015</v>
      </c>
      <c r="B42" s="83">
        <f>(299-268)/3</f>
        <v>10.333333333333334</v>
      </c>
      <c r="C42" s="84">
        <f>(50-37)/3</f>
        <v>4.333333333333333</v>
      </c>
      <c r="D42" s="77">
        <v>1</v>
      </c>
      <c r="E42" s="75">
        <f t="shared" si="3"/>
        <v>0.675</v>
      </c>
      <c r="F42" s="75">
        <f t="shared" si="38"/>
        <v>1.25</v>
      </c>
      <c r="G42" s="75">
        <f t="shared" si="5"/>
        <v>0.4725</v>
      </c>
      <c r="H42" s="63">
        <f t="shared" si="6"/>
        <v>0.2553191489361702</v>
      </c>
      <c r="I42" s="64">
        <f t="shared" si="37"/>
        <v>0.3666666666666667</v>
      </c>
      <c r="J42" s="63">
        <f t="shared" si="8"/>
        <v>0.2</v>
      </c>
      <c r="K42" s="63">
        <f t="shared" si="9"/>
        <v>0.75</v>
      </c>
      <c r="L42" s="63">
        <f>80/5</f>
        <v>16</v>
      </c>
      <c r="M42" s="63">
        <f t="shared" si="11"/>
        <v>3.3675675675675674</v>
      </c>
      <c r="N42" s="63">
        <f t="shared" si="12"/>
        <v>1.15</v>
      </c>
      <c r="O42" s="63">
        <f t="shared" si="13"/>
        <v>0.85</v>
      </c>
      <c r="P42" s="63">
        <v>1</v>
      </c>
      <c r="Q42" s="69">
        <f t="shared" si="14"/>
        <v>42.00372004983708</v>
      </c>
      <c r="R42" s="69">
        <f t="shared" si="20"/>
        <v>1065.500588460801</v>
      </c>
      <c r="S42" s="76">
        <f t="shared" si="15"/>
        <v>0.8799999999999999</v>
      </c>
      <c r="T42" s="68">
        <f t="shared" si="21"/>
        <v>6.862887940390318</v>
      </c>
      <c r="U42" s="68">
        <f t="shared" si="22"/>
        <v>13.963174244487993</v>
      </c>
      <c r="V42" s="68">
        <f t="shared" si="16"/>
        <v>28.040545805349083</v>
      </c>
      <c r="W42" s="68">
        <f t="shared" si="23"/>
        <v>885.483038433634</v>
      </c>
      <c r="X42" s="76">
        <f t="shared" si="30"/>
        <v>0.12000000000000005</v>
      </c>
      <c r="Y42" s="68">
        <f t="shared" si="17"/>
        <v>3.3648654966418916</v>
      </c>
      <c r="Z42" s="76">
        <f t="shared" si="24"/>
        <v>0.11442018042973896</v>
      </c>
      <c r="AA42" s="68">
        <f t="shared" si="25"/>
        <v>3.208404310396402</v>
      </c>
      <c r="AB42" s="68">
        <f t="shared" si="31"/>
        <v>495.2444451954154</v>
      </c>
      <c r="AC42" s="66"/>
      <c r="AD42" s="113">
        <f>(299-268)/3</f>
        <v>10.333333333333334</v>
      </c>
      <c r="AE42" s="79">
        <f t="shared" si="26"/>
        <v>385.3333333333334</v>
      </c>
      <c r="AF42" s="79">
        <f t="shared" si="32"/>
        <v>278.3333333333334</v>
      </c>
      <c r="AG42" s="68">
        <f>AD42*S42*228/1228</f>
        <v>1.6883387622149835</v>
      </c>
      <c r="AH42" s="68">
        <f t="shared" si="27"/>
        <v>4.2738496040128116</v>
      </c>
      <c r="AJ42" s="68">
        <f t="shared" si="28"/>
        <v>9.150991468892698</v>
      </c>
      <c r="AK42" s="68">
        <f>AH42+AJ42+AI42</f>
        <v>13.42484107290551</v>
      </c>
      <c r="AL42" s="68">
        <f t="shared" si="29"/>
        <v>267.76293955895454</v>
      </c>
    </row>
    <row r="43" spans="1:38" ht="13.5">
      <c r="A43" s="70">
        <f t="shared" si="19"/>
        <v>0.37000000000000016</v>
      </c>
      <c r="B43" s="83">
        <f>(299-268)/3</f>
        <v>10.333333333333334</v>
      </c>
      <c r="C43" s="84">
        <f>(50-37)/3</f>
        <v>4.333333333333333</v>
      </c>
      <c r="D43" s="77">
        <v>1</v>
      </c>
      <c r="E43" s="75">
        <f t="shared" si="3"/>
        <v>0.675</v>
      </c>
      <c r="F43" s="75">
        <f t="shared" si="38"/>
        <v>1.25</v>
      </c>
      <c r="G43" s="75">
        <f t="shared" si="5"/>
        <v>0.4725</v>
      </c>
      <c r="H43" s="63">
        <f t="shared" si="6"/>
        <v>0.2553191489361702</v>
      </c>
      <c r="I43" s="64">
        <f t="shared" si="37"/>
        <v>0.3666666666666667</v>
      </c>
      <c r="J43" s="63">
        <f t="shared" si="8"/>
        <v>0.2</v>
      </c>
      <c r="K43" s="63">
        <f t="shared" si="9"/>
        <v>0.75</v>
      </c>
      <c r="L43" s="63">
        <f>80/5</f>
        <v>16</v>
      </c>
      <c r="M43" s="63">
        <f t="shared" si="11"/>
        <v>3.3675675675675674</v>
      </c>
      <c r="N43" s="63">
        <f t="shared" si="12"/>
        <v>1.15</v>
      </c>
      <c r="O43" s="63">
        <f t="shared" si="13"/>
        <v>0.85</v>
      </c>
      <c r="P43" s="63">
        <v>1</v>
      </c>
      <c r="Q43" s="69">
        <f t="shared" si="14"/>
        <v>42.00372004983708</v>
      </c>
      <c r="R43" s="69">
        <f t="shared" si="20"/>
        <v>1107.504308510638</v>
      </c>
      <c r="S43" s="76">
        <f t="shared" si="15"/>
        <v>0.9049999999999999</v>
      </c>
      <c r="T43" s="68">
        <f t="shared" si="21"/>
        <v>7.057856347787769</v>
      </c>
      <c r="U43" s="68">
        <f t="shared" si="22"/>
        <v>14.359855330979128</v>
      </c>
      <c r="V43" s="68">
        <f t="shared" si="16"/>
        <v>27.643864718857948</v>
      </c>
      <c r="W43" s="68">
        <f t="shared" si="23"/>
        <v>913.1269031524919</v>
      </c>
      <c r="X43" s="76">
        <f t="shared" si="30"/>
        <v>0.09500000000000006</v>
      </c>
      <c r="Y43" s="68">
        <f t="shared" si="17"/>
        <v>2.6261671482915068</v>
      </c>
      <c r="Z43" s="76">
        <f t="shared" si="24"/>
        <v>0.09058264284021003</v>
      </c>
      <c r="AA43" s="68">
        <f t="shared" si="25"/>
        <v>2.5040543245513924</v>
      </c>
      <c r="AB43" s="68">
        <f t="shared" si="31"/>
        <v>497.7484995199668</v>
      </c>
      <c r="AC43" s="66"/>
      <c r="AD43" s="113">
        <f>(299-268)/3</f>
        <v>10.333333333333334</v>
      </c>
      <c r="AE43" s="79">
        <f t="shared" si="26"/>
        <v>395.66666666666674</v>
      </c>
      <c r="AF43" s="79">
        <f t="shared" si="32"/>
        <v>288.66666666666674</v>
      </c>
      <c r="AG43" s="68">
        <f>AD43*S43*228/1228</f>
        <v>1.7363029315960912</v>
      </c>
      <c r="AH43" s="68">
        <f t="shared" si="27"/>
        <v>4.395265785944994</v>
      </c>
      <c r="AJ43" s="68">
        <f t="shared" si="28"/>
        <v>9.397312690651164</v>
      </c>
      <c r="AK43" s="68">
        <f>AH43+AJ43+AI43</f>
        <v>13.792578476596159</v>
      </c>
      <c r="AL43" s="68">
        <f t="shared" si="29"/>
        <v>281.5555180355507</v>
      </c>
    </row>
    <row r="44" spans="1:38" ht="13.5">
      <c r="A44" s="70">
        <f t="shared" si="19"/>
        <v>0.38000000000000017</v>
      </c>
      <c r="B44" s="83">
        <f>(299-268)/3</f>
        <v>10.333333333333334</v>
      </c>
      <c r="C44" s="84">
        <f>(50-37)/3</f>
        <v>4.333333333333333</v>
      </c>
      <c r="D44" s="77">
        <v>1</v>
      </c>
      <c r="E44" s="75">
        <f t="shared" si="3"/>
        <v>0.675</v>
      </c>
      <c r="F44" s="75">
        <f t="shared" si="38"/>
        <v>1.25</v>
      </c>
      <c r="G44" s="75">
        <f t="shared" si="5"/>
        <v>0.4725</v>
      </c>
      <c r="H44" s="63">
        <f t="shared" si="6"/>
        <v>0.2553191489361702</v>
      </c>
      <c r="I44" s="64">
        <f t="shared" si="37"/>
        <v>0.3666666666666667</v>
      </c>
      <c r="J44" s="63">
        <f t="shared" si="8"/>
        <v>0.2</v>
      </c>
      <c r="K44" s="63">
        <f t="shared" si="9"/>
        <v>0.75</v>
      </c>
      <c r="L44" s="63">
        <f>80/5</f>
        <v>16</v>
      </c>
      <c r="M44" s="64">
        <f>178*0.3*(0.4-0.37)/(0.45-0.37)/3</f>
        <v>6.675000000000004</v>
      </c>
      <c r="N44" s="63">
        <f t="shared" si="12"/>
        <v>1.15</v>
      </c>
      <c r="O44" s="63">
        <f t="shared" si="13"/>
        <v>0.85</v>
      </c>
      <c r="P44" s="63">
        <v>1</v>
      </c>
      <c r="Q44" s="69">
        <f t="shared" si="14"/>
        <v>45.31115248226951</v>
      </c>
      <c r="R44" s="69">
        <f t="shared" si="20"/>
        <v>1152.8154609929077</v>
      </c>
      <c r="S44" s="76">
        <f t="shared" si="15"/>
        <v>0.9299999999999999</v>
      </c>
      <c r="T44" s="68">
        <f t="shared" si="21"/>
        <v>7.82392245304595</v>
      </c>
      <c r="U44" s="68">
        <f t="shared" si="22"/>
        <v>15.918487003742225</v>
      </c>
      <c r="V44" s="68">
        <f t="shared" si="16"/>
        <v>29.392665478527288</v>
      </c>
      <c r="W44" s="68">
        <f t="shared" si="23"/>
        <v>942.5195686310192</v>
      </c>
      <c r="X44" s="76">
        <f t="shared" si="30"/>
        <v>0.07000000000000006</v>
      </c>
      <c r="Y44" s="68">
        <f t="shared" si="17"/>
        <v>2.057486583496912</v>
      </c>
      <c r="Z44" s="76">
        <f t="shared" si="24"/>
        <v>0.06674510525068109</v>
      </c>
      <c r="AA44" s="68">
        <f t="shared" si="25"/>
        <v>1.9618165509623644</v>
      </c>
      <c r="AB44" s="68">
        <f t="shared" si="31"/>
        <v>499.71031607092914</v>
      </c>
      <c r="AC44" s="66"/>
      <c r="AD44" s="113">
        <f>(299-268)/3</f>
        <v>10.333333333333334</v>
      </c>
      <c r="AE44" s="79">
        <f t="shared" si="26"/>
        <v>406.00000000000006</v>
      </c>
      <c r="AF44" s="79">
        <f t="shared" si="32"/>
        <v>299.00000000000006</v>
      </c>
      <c r="AG44" s="68">
        <f>AD44*S44*228/1228</f>
        <v>1.7842671009771987</v>
      </c>
      <c r="AH44" s="68">
        <f t="shared" si="27"/>
        <v>4.516681967877176</v>
      </c>
      <c r="AJ44" s="68">
        <f t="shared" si="28"/>
        <v>9.643633912409628</v>
      </c>
      <c r="AK44" s="68">
        <f>AH44+AJ44+AI44</f>
        <v>14.160315880286804</v>
      </c>
      <c r="AL44" s="68">
        <f t="shared" si="29"/>
        <v>295.7158339158375</v>
      </c>
    </row>
    <row r="45" spans="1:38" ht="13.5">
      <c r="A45" s="70">
        <f t="shared" si="19"/>
        <v>0.3900000000000002</v>
      </c>
      <c r="B45" s="85">
        <v>8</v>
      </c>
      <c r="C45" s="74">
        <f>(63-50)/2</f>
        <v>6.5</v>
      </c>
      <c r="D45" s="77">
        <v>1</v>
      </c>
      <c r="E45" s="75">
        <f t="shared" si="3"/>
        <v>0.675</v>
      </c>
      <c r="F45" s="75">
        <f t="shared" si="38"/>
        <v>1.25</v>
      </c>
      <c r="G45" s="75">
        <f t="shared" si="5"/>
        <v>0.4725</v>
      </c>
      <c r="H45" s="63">
        <f t="shared" si="6"/>
        <v>0.2553191489361702</v>
      </c>
      <c r="I45" s="64">
        <f t="shared" si="37"/>
        <v>0.3666666666666667</v>
      </c>
      <c r="J45" s="63">
        <f t="shared" si="8"/>
        <v>0.2</v>
      </c>
      <c r="K45" s="63">
        <f t="shared" si="9"/>
        <v>0.75</v>
      </c>
      <c r="L45" s="63">
        <f>80/5</f>
        <v>16</v>
      </c>
      <c r="M45" s="64">
        <f>178*0.3*(0.4-0.37)/(0.45-0.37)/3</f>
        <v>6.675000000000004</v>
      </c>
      <c r="N45" s="63">
        <f t="shared" si="12"/>
        <v>1.15</v>
      </c>
      <c r="O45" s="64">
        <v>1</v>
      </c>
      <c r="P45" s="63">
        <v>1</v>
      </c>
      <c r="Q45" s="69">
        <f t="shared" si="14"/>
        <v>45.29448581560284</v>
      </c>
      <c r="R45" s="69">
        <f t="shared" si="20"/>
        <v>1198.1099468085106</v>
      </c>
      <c r="S45" s="76">
        <f t="shared" si="15"/>
        <v>0.955</v>
      </c>
      <c r="T45" s="68">
        <f t="shared" si="21"/>
        <v>8.031287737369187</v>
      </c>
      <c r="U45" s="68">
        <f t="shared" si="22"/>
        <v>16.340390672053974</v>
      </c>
      <c r="V45" s="68">
        <f t="shared" si="16"/>
        <v>28.954095143548866</v>
      </c>
      <c r="W45" s="68">
        <f t="shared" si="23"/>
        <v>971.4736637745681</v>
      </c>
      <c r="X45" s="76">
        <f t="shared" si="30"/>
        <v>0.04500000000000006</v>
      </c>
      <c r="Y45" s="68">
        <f t="shared" si="17"/>
        <v>1.3029342814597007</v>
      </c>
      <c r="Z45" s="76">
        <f t="shared" si="24"/>
        <v>0.04290756766115215</v>
      </c>
      <c r="AA45" s="68">
        <f t="shared" si="25"/>
        <v>1.2423497964392598</v>
      </c>
      <c r="AB45" s="68">
        <f t="shared" si="31"/>
        <v>500.9526658673684</v>
      </c>
      <c r="AC45" s="66"/>
      <c r="AD45" s="114">
        <f>(308-299)/9</f>
        <v>1</v>
      </c>
      <c r="AE45" s="79">
        <f t="shared" si="26"/>
        <v>407.00000000000006</v>
      </c>
      <c r="AF45" s="79">
        <f t="shared" si="32"/>
        <v>300.00000000000006</v>
      </c>
      <c r="AG45" s="68">
        <f>AD45*S45*228/1228</f>
        <v>0.17731270358306186</v>
      </c>
      <c r="AH45" s="68">
        <f t="shared" si="27"/>
        <v>0.44884820804606695</v>
      </c>
      <c r="AJ45" s="68">
        <f t="shared" si="28"/>
        <v>0.9570924323388479</v>
      </c>
      <c r="AK45" s="68">
        <f>AH45+AJ45+AI45</f>
        <v>1.4059406403849148</v>
      </c>
      <c r="AL45" s="68">
        <f t="shared" si="29"/>
        <v>297.1217745562224</v>
      </c>
    </row>
    <row r="46" spans="1:38" ht="13.5">
      <c r="A46" s="70">
        <f t="shared" si="19"/>
        <v>0.4000000000000002</v>
      </c>
      <c r="B46" s="85">
        <v>8</v>
      </c>
      <c r="C46" s="74">
        <f>(63-50)/2</f>
        <v>6.5</v>
      </c>
      <c r="D46" s="77">
        <v>1</v>
      </c>
      <c r="E46" s="75">
        <f t="shared" si="3"/>
        <v>0.675</v>
      </c>
      <c r="F46" s="75">
        <f t="shared" si="38"/>
        <v>1.25</v>
      </c>
      <c r="G46" s="75">
        <f t="shared" si="5"/>
        <v>0.4725</v>
      </c>
      <c r="H46" s="63">
        <f t="shared" si="6"/>
        <v>0.2553191489361702</v>
      </c>
      <c r="I46" s="64">
        <f t="shared" si="37"/>
        <v>0.3666666666666667</v>
      </c>
      <c r="J46" s="63">
        <f t="shared" si="8"/>
        <v>0.2</v>
      </c>
      <c r="K46" s="63">
        <f t="shared" si="9"/>
        <v>0.75</v>
      </c>
      <c r="L46" s="63">
        <f>80/5</f>
        <v>16</v>
      </c>
      <c r="M46" s="64">
        <f>178*0.3*(0.4-0.37)/(0.45-0.37)/3</f>
        <v>6.675000000000004</v>
      </c>
      <c r="N46" s="63">
        <f t="shared" si="12"/>
        <v>1.15</v>
      </c>
      <c r="O46" s="64">
        <v>1</v>
      </c>
      <c r="P46" s="63">
        <v>1</v>
      </c>
      <c r="Q46" s="69">
        <f t="shared" si="14"/>
        <v>45.29448581560284</v>
      </c>
      <c r="R46" s="69">
        <f t="shared" si="20"/>
        <v>1243.4044326241135</v>
      </c>
      <c r="S46" s="76">
        <v>0.98</v>
      </c>
      <c r="T46" s="68">
        <f t="shared" si="21"/>
        <v>8.241530871855291</v>
      </c>
      <c r="U46" s="68">
        <f t="shared" si="22"/>
        <v>16.768149590170573</v>
      </c>
      <c r="V46" s="68">
        <f t="shared" si="16"/>
        <v>28.526336225432267</v>
      </c>
      <c r="W46" s="68">
        <f t="shared" si="23"/>
        <v>1000.0000000000003</v>
      </c>
      <c r="X46" s="76">
        <f t="shared" si="30"/>
        <v>0.02000000000000006</v>
      </c>
      <c r="Y46" s="68">
        <f t="shared" si="17"/>
        <v>0.570526724508647</v>
      </c>
      <c r="Z46" s="76">
        <v>0</v>
      </c>
      <c r="AA46" s="68">
        <f t="shared" si="25"/>
        <v>0</v>
      </c>
      <c r="AB46" s="68">
        <f t="shared" si="31"/>
        <v>500.9526658673684</v>
      </c>
      <c r="AC46" s="66"/>
      <c r="AD46" s="114">
        <f>(308-299)/9</f>
        <v>1</v>
      </c>
      <c r="AE46" s="79">
        <f t="shared" si="26"/>
        <v>408.00000000000006</v>
      </c>
      <c r="AF46" s="79">
        <f t="shared" si="32"/>
        <v>301.00000000000006</v>
      </c>
      <c r="AG46" s="68">
        <f>AD46*S46*228/1228</f>
        <v>0.1819543973941368</v>
      </c>
      <c r="AH46" s="68">
        <f t="shared" si="27"/>
        <v>0.4605981611362781</v>
      </c>
      <c r="AJ46" s="68">
        <f t="shared" si="28"/>
        <v>1</v>
      </c>
      <c r="AK46" s="68">
        <f>AH46+AJ46+AI46</f>
        <v>1.4605981611362782</v>
      </c>
      <c r="AL46" s="68">
        <f t="shared" si="29"/>
        <v>298.5823727173587</v>
      </c>
    </row>
    <row r="47" spans="1:37" ht="13.5">
      <c r="A47" s="73" t="s">
        <v>89</v>
      </c>
      <c r="B47" s="68">
        <f aca="true" t="shared" si="39" ref="B47:P47">SUM(B7:B46)</f>
        <v>422.00000000000006</v>
      </c>
      <c r="C47" s="68">
        <f t="shared" si="39"/>
        <v>138.99999999999997</v>
      </c>
      <c r="D47" s="68">
        <f t="shared" si="39"/>
        <v>20.000000000000007</v>
      </c>
      <c r="E47" s="68">
        <f t="shared" si="39"/>
        <v>27.000000000000018</v>
      </c>
      <c r="F47" s="68">
        <f t="shared" si="39"/>
        <v>51.000000000000014</v>
      </c>
      <c r="G47" s="68">
        <f t="shared" si="39"/>
        <v>18.900000000000002</v>
      </c>
      <c r="H47" s="68">
        <f t="shared" si="39"/>
        <v>10.212765957446807</v>
      </c>
      <c r="I47" s="68">
        <f t="shared" si="39"/>
        <v>11.366666666666674</v>
      </c>
      <c r="J47" s="68">
        <f t="shared" si="39"/>
        <v>8.000000000000004</v>
      </c>
      <c r="K47" s="68">
        <f t="shared" si="39"/>
        <v>30</v>
      </c>
      <c r="L47" s="68">
        <f t="shared" si="39"/>
        <v>240.99999999999991</v>
      </c>
      <c r="M47" s="68">
        <f t="shared" si="39"/>
        <v>144.62499999999994</v>
      </c>
      <c r="N47" s="68">
        <f t="shared" si="39"/>
        <v>45.999999999999964</v>
      </c>
      <c r="O47" s="68">
        <f t="shared" si="39"/>
        <v>34.30000000000002</v>
      </c>
      <c r="P47" s="68">
        <f t="shared" si="39"/>
        <v>40</v>
      </c>
      <c r="Q47" s="69">
        <f t="shared" si="14"/>
        <v>1243.4044326241133</v>
      </c>
      <c r="S47" s="86"/>
      <c r="T47" s="68">
        <f>SUM(T7:T46)</f>
        <v>119.63306595224886</v>
      </c>
      <c r="U47" s="68">
        <f>SUM(U7:U46)</f>
        <v>243.40443262411327</v>
      </c>
      <c r="V47" s="68">
        <f>SUM(V7:V46)</f>
        <v>1000.0000000000003</v>
      </c>
      <c r="X47" s="86"/>
      <c r="Y47" s="69">
        <f>SUM(Y7:Y46)</f>
        <v>524.3830220740101</v>
      </c>
      <c r="Z47" s="69"/>
      <c r="AA47" s="69">
        <f>SUM(AA7:AA46)</f>
        <v>500.9526658673684</v>
      </c>
      <c r="AB47" s="69"/>
      <c r="AC47" s="68"/>
      <c r="AD47" s="68">
        <f>SUM(AD7:AD46)</f>
        <v>408.00000000000006</v>
      </c>
      <c r="AG47" s="68">
        <f>SUM(AG7:AG46)</f>
        <v>32.63389250814328</v>
      </c>
      <c r="AH47" s="68">
        <f>SUM(AH7:AH46)</f>
        <v>82.60922019603862</v>
      </c>
      <c r="AJ47" s="68">
        <f>SUM(AJ7:AJ46)</f>
        <v>185.97315252132003</v>
      </c>
      <c r="AK47" s="68">
        <f>SUM(AK7:AK46)</f>
        <v>298.5823727173587</v>
      </c>
    </row>
    <row r="48" spans="1:28" ht="13.5">
      <c r="A48" s="67"/>
      <c r="AA48" s="125"/>
      <c r="AB48" s="125"/>
    </row>
  </sheetData>
  <sheetProtection/>
  <mergeCells count="24">
    <mergeCell ref="V3:V6"/>
    <mergeCell ref="W3:W6"/>
    <mergeCell ref="X3:X6"/>
    <mergeCell ref="Y3:Y6"/>
    <mergeCell ref="Z3:Z4"/>
    <mergeCell ref="AA3:AA6"/>
    <mergeCell ref="AB3:AB6"/>
    <mergeCell ref="AK3:AK6"/>
    <mergeCell ref="AL3:AL6"/>
    <mergeCell ref="T5:T6"/>
    <mergeCell ref="AD5:AD6"/>
    <mergeCell ref="AE5:AE6"/>
    <mergeCell ref="AF5:AF6"/>
    <mergeCell ref="AG5:AG6"/>
    <mergeCell ref="AI5:AI6"/>
    <mergeCell ref="AH3:AH6"/>
    <mergeCell ref="AJ3:AJ6"/>
    <mergeCell ref="AM23:AM24"/>
    <mergeCell ref="AN23:AN24"/>
    <mergeCell ref="AO23:AO24"/>
    <mergeCell ref="Q3:Q6"/>
    <mergeCell ref="R3:R6"/>
    <mergeCell ref="S3:S6"/>
    <mergeCell ref="U3:U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O48"/>
  <sheetViews>
    <sheetView workbookViewId="0" topLeftCell="Z3">
      <selection activeCell="Z29" sqref="A29:IV29"/>
    </sheetView>
  </sheetViews>
  <sheetFormatPr defaultColWidth="9.00390625" defaultRowHeight="16.5"/>
  <cols>
    <col min="1" max="1" width="10.125" style="70" customWidth="1"/>
    <col min="2" max="4" width="6.625" style="68" customWidth="1"/>
    <col min="5" max="16" width="6.625" style="0" customWidth="1"/>
    <col min="17" max="18" width="8.125" style="69" customWidth="1"/>
    <col min="19" max="19" width="7.875" style="61" customWidth="1"/>
    <col min="20" max="20" width="9.125" style="68" customWidth="1"/>
    <col min="21" max="23" width="7.875" style="68" customWidth="1"/>
    <col min="24" max="28" width="7.125" style="61" customWidth="1"/>
    <col min="29" max="29" width="2.75390625" style="0" customWidth="1"/>
    <col min="30" max="32" width="7.625" style="68" customWidth="1"/>
    <col min="33" max="38" width="9.125" style="68" customWidth="1"/>
    <col min="39" max="39" width="9.125" style="0" customWidth="1"/>
  </cols>
  <sheetData>
    <row r="1" spans="1:34" ht="18" customHeight="1">
      <c r="A1" t="s">
        <v>74</v>
      </c>
      <c r="C1">
        <v>500</v>
      </c>
      <c r="G1" s="2"/>
      <c r="T1" s="69"/>
      <c r="U1" s="69"/>
      <c r="V1" s="69"/>
      <c r="W1" s="69"/>
      <c r="AC1" s="68"/>
      <c r="AG1" s="69"/>
      <c r="AH1" s="69"/>
    </row>
    <row r="2" spans="9:34" ht="18" customHeight="1">
      <c r="I2" s="87"/>
      <c r="L2" s="68"/>
      <c r="M2" s="68"/>
      <c r="T2" s="69"/>
      <c r="U2" s="69"/>
      <c r="V2" s="69"/>
      <c r="W2" s="69"/>
      <c r="AC2" s="68"/>
      <c r="AG2" s="69"/>
      <c r="AH2" s="69"/>
    </row>
    <row r="3" spans="1:38" s="4" customFormat="1" ht="18" customHeight="1">
      <c r="A3" s="71"/>
      <c r="B3" s="72" t="s">
        <v>75</v>
      </c>
      <c r="C3" s="72" t="s">
        <v>76</v>
      </c>
      <c r="D3" s="72" t="s">
        <v>77</v>
      </c>
      <c r="E3" s="4" t="s">
        <v>78</v>
      </c>
      <c r="F3" s="4" t="s">
        <v>79</v>
      </c>
      <c r="G3" s="4" t="s">
        <v>80</v>
      </c>
      <c r="H3" s="4" t="s">
        <v>81</v>
      </c>
      <c r="I3" s="4" t="s">
        <v>82</v>
      </c>
      <c r="J3" s="4" t="s">
        <v>83</v>
      </c>
      <c r="K3" s="4" t="s">
        <v>84</v>
      </c>
      <c r="L3" s="4" t="s">
        <v>85</v>
      </c>
      <c r="M3" s="4" t="s">
        <v>86</v>
      </c>
      <c r="N3" s="4" t="s">
        <v>87</v>
      </c>
      <c r="O3" s="4" t="s">
        <v>88</v>
      </c>
      <c r="P3" s="4" t="s">
        <v>84</v>
      </c>
      <c r="Q3" s="117" t="s">
        <v>89</v>
      </c>
      <c r="R3" s="119" t="s">
        <v>99</v>
      </c>
      <c r="S3" s="109" t="s">
        <v>100</v>
      </c>
      <c r="T3" s="112" t="s">
        <v>101</v>
      </c>
      <c r="U3" s="116" t="s">
        <v>102</v>
      </c>
      <c r="V3" s="116" t="s">
        <v>131</v>
      </c>
      <c r="W3" s="116" t="s">
        <v>132</v>
      </c>
      <c r="X3" s="109" t="s">
        <v>133</v>
      </c>
      <c r="Y3" s="109" t="s">
        <v>151</v>
      </c>
      <c r="Z3" s="109" t="s">
        <v>153</v>
      </c>
      <c r="AA3" s="109" t="s">
        <v>73</v>
      </c>
      <c r="AB3" s="109" t="s">
        <v>108</v>
      </c>
      <c r="AD3" s="72"/>
      <c r="AE3" s="72"/>
      <c r="AF3" s="72"/>
      <c r="AG3" s="112" t="s">
        <v>101</v>
      </c>
      <c r="AH3" s="116" t="s">
        <v>102</v>
      </c>
      <c r="AI3" s="122" t="s">
        <v>103</v>
      </c>
      <c r="AJ3" s="120" t="s">
        <v>109</v>
      </c>
      <c r="AK3" s="111" t="s">
        <v>106</v>
      </c>
      <c r="AL3" s="121" t="s">
        <v>107</v>
      </c>
    </row>
    <row r="4" spans="1:38" ht="18" customHeight="1">
      <c r="A4" s="73" t="s">
        <v>90</v>
      </c>
      <c r="B4" s="68">
        <v>107</v>
      </c>
      <c r="C4" s="68">
        <v>61</v>
      </c>
      <c r="D4" s="68">
        <v>15</v>
      </c>
      <c r="E4">
        <v>27</v>
      </c>
      <c r="F4">
        <v>31</v>
      </c>
      <c r="G4">
        <v>27</v>
      </c>
      <c r="H4">
        <v>12</v>
      </c>
      <c r="I4">
        <v>11</v>
      </c>
      <c r="J4">
        <v>9</v>
      </c>
      <c r="K4">
        <v>30</v>
      </c>
      <c r="L4" s="65">
        <v>161</v>
      </c>
      <c r="M4" s="65">
        <v>178</v>
      </c>
      <c r="N4" s="65">
        <v>46</v>
      </c>
      <c r="O4" s="65">
        <v>34</v>
      </c>
      <c r="P4" s="65">
        <v>40</v>
      </c>
      <c r="Q4" s="117"/>
      <c r="R4" s="117"/>
      <c r="S4" s="109"/>
      <c r="T4" s="118">
        <f>Q47-C1*2</f>
        <v>231.1928030303029</v>
      </c>
      <c r="U4" s="116"/>
      <c r="V4" s="116"/>
      <c r="W4" s="116"/>
      <c r="X4" s="109"/>
      <c r="Y4" s="109"/>
      <c r="Z4" s="109"/>
      <c r="AA4" s="109"/>
      <c r="AB4" s="109"/>
      <c r="AC4" s="4"/>
      <c r="AD4" s="72"/>
      <c r="AE4" s="72"/>
      <c r="AF4" s="72"/>
      <c r="AG4" s="118">
        <f>B47/Q47*(Q47-2*C1)</f>
        <v>76.61404729153698</v>
      </c>
      <c r="AH4" s="116"/>
      <c r="AI4" s="50">
        <v>30</v>
      </c>
      <c r="AJ4" s="111"/>
      <c r="AK4" s="111"/>
      <c r="AL4" s="121"/>
    </row>
    <row r="5" spans="1:38" ht="18" customHeight="1">
      <c r="A5" s="62" t="s">
        <v>93</v>
      </c>
      <c r="D5" s="70">
        <v>0.35</v>
      </c>
      <c r="E5">
        <v>0.4</v>
      </c>
      <c r="F5">
        <v>0.2</v>
      </c>
      <c r="G5">
        <v>0.4</v>
      </c>
      <c r="H5">
        <v>0.37</v>
      </c>
      <c r="I5">
        <v>0.3</v>
      </c>
      <c r="K5" s="2"/>
      <c r="L5">
        <v>0.3</v>
      </c>
      <c r="M5">
        <v>0.37</v>
      </c>
      <c r="N5">
        <v>0.43</v>
      </c>
      <c r="O5">
        <v>0.38</v>
      </c>
      <c r="Q5" s="117"/>
      <c r="R5" s="117"/>
      <c r="S5" s="109"/>
      <c r="T5" s="120" t="s">
        <v>104</v>
      </c>
      <c r="U5" s="116"/>
      <c r="V5" s="116"/>
      <c r="W5" s="116"/>
      <c r="X5" s="109"/>
      <c r="Y5" s="109"/>
      <c r="Z5" s="126" t="s">
        <v>152</v>
      </c>
      <c r="AA5" s="109"/>
      <c r="AB5" s="109"/>
      <c r="AC5" s="4"/>
      <c r="AD5" s="123" t="s">
        <v>94</v>
      </c>
      <c r="AE5" s="111" t="s">
        <v>95</v>
      </c>
      <c r="AF5" s="111" t="s">
        <v>96</v>
      </c>
      <c r="AG5" s="120" t="s">
        <v>104</v>
      </c>
      <c r="AH5" s="116"/>
      <c r="AI5" s="120" t="s">
        <v>105</v>
      </c>
      <c r="AJ5" s="111"/>
      <c r="AK5" s="111"/>
      <c r="AL5" s="121"/>
    </row>
    <row r="6" spans="1:38" ht="18" customHeight="1">
      <c r="A6" s="67" t="s">
        <v>97</v>
      </c>
      <c r="D6" s="70">
        <v>0.55</v>
      </c>
      <c r="E6">
        <v>0.8</v>
      </c>
      <c r="F6">
        <v>0.27</v>
      </c>
      <c r="G6">
        <v>0.8</v>
      </c>
      <c r="H6">
        <v>0.47</v>
      </c>
      <c r="I6">
        <v>0.9</v>
      </c>
      <c r="J6">
        <v>0.45</v>
      </c>
      <c r="L6" s="61">
        <v>0.35</v>
      </c>
      <c r="M6" s="61">
        <v>0.45</v>
      </c>
      <c r="N6" s="61"/>
      <c r="O6" s="61">
        <v>0.5</v>
      </c>
      <c r="P6" s="61"/>
      <c r="Q6" s="117"/>
      <c r="R6" s="117"/>
      <c r="S6" s="109"/>
      <c r="T6" s="111"/>
      <c r="U6" s="116"/>
      <c r="V6" s="116"/>
      <c r="W6" s="116"/>
      <c r="X6" s="109"/>
      <c r="Y6" s="109"/>
      <c r="Z6" s="126">
        <f>C1/Y47</f>
        <v>1.1120793149751704</v>
      </c>
      <c r="AA6" s="109"/>
      <c r="AB6" s="109"/>
      <c r="AC6" s="4"/>
      <c r="AD6" s="111"/>
      <c r="AE6" s="111"/>
      <c r="AF6" s="111"/>
      <c r="AG6" s="111"/>
      <c r="AH6" s="116"/>
      <c r="AI6" s="111"/>
      <c r="AJ6" s="111"/>
      <c r="AK6" s="111"/>
      <c r="AL6" s="121"/>
    </row>
    <row r="7" spans="1:38" ht="13.5" customHeight="1">
      <c r="A7" s="70">
        <v>0.01</v>
      </c>
      <c r="B7" s="74">
        <f aca="true" t="shared" si="0" ref="B7:B15">$B$4*A7/SUM($A$7:$A$15)</f>
        <v>2.3777777777777778</v>
      </c>
      <c r="C7" s="74">
        <f aca="true" t="shared" si="1" ref="C7:C26">$C$4*A7/SUM($A$7:$A$26)</f>
        <v>0.2904761904761905</v>
      </c>
      <c r="D7" s="75">
        <f aca="true" t="shared" si="2" ref="D7:D41">$D$4*A7/SUM($A$7:$A$41)</f>
        <v>0.0238095238095238</v>
      </c>
      <c r="E7" s="75">
        <f aca="true" t="shared" si="3" ref="E7:E46">$E$4*A7/SUM($A$7:$A$46)</f>
        <v>0.03292682926829267</v>
      </c>
      <c r="F7" s="75">
        <f aca="true" t="shared" si="4" ref="F7:F33">$F$4*A7/SUM($A$7:$A$33)</f>
        <v>0.082010582010582</v>
      </c>
      <c r="G7" s="75">
        <f aca="true" t="shared" si="5" ref="G7:G46">0.7*$G$4*A7/SUM($A$7:$A$46)</f>
        <v>0.02304878048780487</v>
      </c>
      <c r="H7" s="75">
        <f aca="true" t="shared" si="6" ref="H7:H43">0.7*$H$4*A7/SUM($A$7:$A$43)</f>
        <v>0.011948790896159312</v>
      </c>
      <c r="I7" s="75">
        <f aca="true" t="shared" si="7" ref="I7:I36">0.7*$I$4*A7/SUM($A$7:$A$36)</f>
        <v>0.016559139784946234</v>
      </c>
      <c r="J7" s="75">
        <f aca="true" t="shared" si="8" ref="J7:J46">$J$4*A7/SUM($A$7:$A$46)</f>
        <v>0.010975609756097557</v>
      </c>
      <c r="K7" s="75">
        <f aca="true" t="shared" si="9" ref="K7:K46">$K$4*A7/SUM($A$7:$A$46)</f>
        <v>0.03658536585365852</v>
      </c>
      <c r="L7" s="75">
        <f aca="true" t="shared" si="10" ref="L7:L36">0.7*$L$4*A7/SUM($A$7:$A$36)</f>
        <v>0.24236559139784944</v>
      </c>
      <c r="M7" s="75">
        <f aca="true" t="shared" si="11" ref="M7:M43">0.7*$M$4*A7/SUM($A$7:$A$43)</f>
        <v>0.17724039829302982</v>
      </c>
      <c r="N7" s="75">
        <f aca="true" t="shared" si="12" ref="N7:N46">$N$4*A7/SUM($A$7:$A$46)</f>
        <v>0.05609756097560974</v>
      </c>
      <c r="O7" s="75">
        <f aca="true" t="shared" si="13" ref="O7:O44">0.7*$O$4*A7/SUM($A$7:$A$38)</f>
        <v>0.04507575757575756</v>
      </c>
      <c r="P7" s="75">
        <f aca="true" t="shared" si="14" ref="P7:P46">$P$4*A7/SUM($A$7:$A$46)</f>
        <v>0.04878048780487804</v>
      </c>
      <c r="Q7" s="69">
        <f aca="true" t="shared" si="15" ref="Q7:Q47">SUM(B7:P7)</f>
        <v>3.4756783861681573</v>
      </c>
      <c r="R7" s="69">
        <f>Q7</f>
        <v>3.4756783861681573</v>
      </c>
      <c r="S7" s="76">
        <f aca="true" t="shared" si="16" ref="S7:S45">S8-1/40</f>
        <v>0.004999999999999373</v>
      </c>
      <c r="T7" s="68">
        <f>Q7*S7*228/1228</f>
        <v>0.0032266069708723148</v>
      </c>
      <c r="U7" s="68">
        <f>T7*$T$4/$T$47</f>
        <v>0.00563244173436793</v>
      </c>
      <c r="V7" s="68">
        <f aca="true" t="shared" si="17" ref="V7:V46">Q7-U7</f>
        <v>3.470045944433789</v>
      </c>
      <c r="W7" s="68">
        <f>V7</f>
        <v>3.470045944433789</v>
      </c>
      <c r="X7" s="76">
        <f>1-S7</f>
        <v>0.9950000000000007</v>
      </c>
      <c r="Y7" s="68">
        <f aca="true" t="shared" si="18" ref="Y7:Y46">V7*X7</f>
        <v>3.4526957147116226</v>
      </c>
      <c r="Z7" s="76">
        <v>1</v>
      </c>
      <c r="AA7" s="68">
        <f>V7*Z7</f>
        <v>3.470045944433789</v>
      </c>
      <c r="AB7" s="68">
        <f>AA7</f>
        <v>3.470045944433789</v>
      </c>
      <c r="AC7" s="66"/>
      <c r="AD7" s="79">
        <f aca="true" t="shared" si="19" ref="AD7:AD15">107/9</f>
        <v>11.88888888888889</v>
      </c>
      <c r="AE7" s="79">
        <f>AD7</f>
        <v>11.88888888888889</v>
      </c>
      <c r="AF7" s="79"/>
      <c r="AG7" s="68">
        <f>AD7*S7*228/1228</f>
        <v>0.0110369163952212</v>
      </c>
      <c r="AH7" s="68">
        <f>AG7*$AG$4/$AG$47</f>
        <v>0.025911185263762657</v>
      </c>
      <c r="AJ7" s="68">
        <f>AD7*(1-Z7)</f>
        <v>0</v>
      </c>
      <c r="AK7" s="68">
        <f>AH7+AJ7+AI7</f>
        <v>0.025911185263762657</v>
      </c>
      <c r="AL7" s="68">
        <f>AK7</f>
        <v>0.025911185263762657</v>
      </c>
    </row>
    <row r="8" spans="1:38" ht="13.5" customHeight="1">
      <c r="A8" s="70">
        <f aca="true" t="shared" si="20" ref="A8:A46">A7+0.01</f>
        <v>0.02</v>
      </c>
      <c r="B8" s="74">
        <f t="shared" si="0"/>
        <v>4.7555555555555555</v>
      </c>
      <c r="C8" s="74">
        <f t="shared" si="1"/>
        <v>0.580952380952381</v>
      </c>
      <c r="D8" s="75">
        <f t="shared" si="2"/>
        <v>0.0476190476190476</v>
      </c>
      <c r="E8" s="75">
        <f t="shared" si="3"/>
        <v>0.06585365853658534</v>
      </c>
      <c r="F8" s="75">
        <f t="shared" si="4"/>
        <v>0.164021164021164</v>
      </c>
      <c r="G8" s="75">
        <f t="shared" si="5"/>
        <v>0.04609756097560974</v>
      </c>
      <c r="H8" s="75">
        <f t="shared" si="6"/>
        <v>0.023897581792318625</v>
      </c>
      <c r="I8" s="75">
        <f t="shared" si="7"/>
        <v>0.03311827956989247</v>
      </c>
      <c r="J8" s="75">
        <f t="shared" si="8"/>
        <v>0.021951219512195114</v>
      </c>
      <c r="K8" s="75">
        <f t="shared" si="9"/>
        <v>0.07317073170731704</v>
      </c>
      <c r="L8" s="75">
        <f t="shared" si="10"/>
        <v>0.4847311827956989</v>
      </c>
      <c r="M8" s="75">
        <f t="shared" si="11"/>
        <v>0.35448079658605963</v>
      </c>
      <c r="N8" s="75">
        <f t="shared" si="12"/>
        <v>0.11219512195121947</v>
      </c>
      <c r="O8" s="75">
        <f t="shared" si="13"/>
        <v>0.09015151515151512</v>
      </c>
      <c r="P8" s="75">
        <f t="shared" si="14"/>
        <v>0.09756097560975607</v>
      </c>
      <c r="Q8" s="69">
        <f t="shared" si="15"/>
        <v>6.9513567723363145</v>
      </c>
      <c r="R8" s="69">
        <f aca="true" t="shared" si="21" ref="R8:R46">R7+Q8</f>
        <v>10.427035158504472</v>
      </c>
      <c r="S8" s="76">
        <f t="shared" si="16"/>
        <v>0.029999999999999374</v>
      </c>
      <c r="T8" s="68">
        <f aca="true" t="shared" si="22" ref="T8:T46">Q8*S8*228/1228</f>
        <v>0.03871928365047182</v>
      </c>
      <c r="U8" s="68">
        <f aca="true" t="shared" si="23" ref="U8:U46">T8*$T$4/$T$47</f>
        <v>0.06758930081242223</v>
      </c>
      <c r="V8" s="68">
        <f t="shared" si="17"/>
        <v>6.883767471523893</v>
      </c>
      <c r="W8" s="68">
        <f aca="true" t="shared" si="24" ref="W8:W46">W7+V8</f>
        <v>10.353813415957681</v>
      </c>
      <c r="X8" s="76">
        <f>X7-1/40</f>
        <v>0.9700000000000006</v>
      </c>
      <c r="Y8" s="68">
        <f t="shared" si="18"/>
        <v>6.67725444737818</v>
      </c>
      <c r="Z8" s="76">
        <v>1</v>
      </c>
      <c r="AA8" s="68">
        <f aca="true" t="shared" si="25" ref="AA8:AA46">V8*Z8</f>
        <v>6.883767471523893</v>
      </c>
      <c r="AB8" s="68">
        <f>AB7+AA8</f>
        <v>10.353813415957681</v>
      </c>
      <c r="AC8" s="66"/>
      <c r="AD8" s="79">
        <f t="shared" si="19"/>
        <v>11.88888888888889</v>
      </c>
      <c r="AE8" s="79">
        <f aca="true" t="shared" si="26" ref="AE8:AE46">AE7+AD8</f>
        <v>23.77777777777778</v>
      </c>
      <c r="AF8" s="79"/>
      <c r="AG8" s="68">
        <f>AD8*S8*228/1228</f>
        <v>0.06622149837133412</v>
      </c>
      <c r="AH8" s="68">
        <f aca="true" t="shared" si="27" ref="AH8:AH46">AG8*$AG$4/$AG$47</f>
        <v>0.1554671115825922</v>
      </c>
      <c r="AJ8" s="68">
        <f aca="true" t="shared" si="28" ref="AJ8:AJ46">AD8*(1-Z8)</f>
        <v>0</v>
      </c>
      <c r="AK8" s="68">
        <f>AH8+AJ8+AI8</f>
        <v>0.1554671115825922</v>
      </c>
      <c r="AL8" s="68">
        <f aca="true" t="shared" si="29" ref="AL8:AL46">AL7+AK8</f>
        <v>0.18137829684635484</v>
      </c>
    </row>
    <row r="9" spans="1:38" ht="13.5" customHeight="1">
      <c r="A9" s="70">
        <f t="shared" si="20"/>
        <v>0.03</v>
      </c>
      <c r="B9" s="74">
        <f t="shared" si="0"/>
        <v>7.133333333333332</v>
      </c>
      <c r="C9" s="74">
        <f t="shared" si="1"/>
        <v>0.8714285714285716</v>
      </c>
      <c r="D9" s="75">
        <f t="shared" si="2"/>
        <v>0.0714285714285714</v>
      </c>
      <c r="E9" s="75">
        <f t="shared" si="3"/>
        <v>0.09878048780487801</v>
      </c>
      <c r="F9" s="75">
        <f t="shared" si="4"/>
        <v>0.246031746031746</v>
      </c>
      <c r="G9" s="75">
        <f t="shared" si="5"/>
        <v>0.0691463414634146</v>
      </c>
      <c r="H9" s="75">
        <f t="shared" si="6"/>
        <v>0.035846372688477936</v>
      </c>
      <c r="I9" s="75">
        <f t="shared" si="7"/>
        <v>0.0496774193548387</v>
      </c>
      <c r="J9" s="75">
        <f t="shared" si="8"/>
        <v>0.03292682926829267</v>
      </c>
      <c r="K9" s="75">
        <f t="shared" si="9"/>
        <v>0.10975609756097555</v>
      </c>
      <c r="L9" s="75">
        <f t="shared" si="10"/>
        <v>0.7270967741935482</v>
      </c>
      <c r="M9" s="75">
        <f t="shared" si="11"/>
        <v>0.5317211948790894</v>
      </c>
      <c r="N9" s="75">
        <f t="shared" si="12"/>
        <v>0.1682926829268292</v>
      </c>
      <c r="O9" s="75">
        <f t="shared" si="13"/>
        <v>0.13522727272727267</v>
      </c>
      <c r="P9" s="75">
        <f t="shared" si="14"/>
        <v>0.14634146341463408</v>
      </c>
      <c r="Q9" s="69">
        <f t="shared" si="15"/>
        <v>10.42703515850447</v>
      </c>
      <c r="R9" s="69">
        <f t="shared" si="21"/>
        <v>20.85407031700894</v>
      </c>
      <c r="S9" s="76">
        <f t="shared" si="16"/>
        <v>0.054999999999999376</v>
      </c>
      <c r="T9" s="68">
        <f t="shared" si="22"/>
        <v>0.1064780300387985</v>
      </c>
      <c r="U9" s="68">
        <f t="shared" si="23"/>
        <v>0.18587057723416284</v>
      </c>
      <c r="V9" s="68">
        <f t="shared" si="17"/>
        <v>10.241164581270308</v>
      </c>
      <c r="W9" s="68">
        <f t="shared" si="24"/>
        <v>20.59497799722799</v>
      </c>
      <c r="X9" s="76">
        <f aca="true" t="shared" si="30" ref="X9:X46">X8-1/40</f>
        <v>0.9450000000000006</v>
      </c>
      <c r="Y9" s="68">
        <f t="shared" si="18"/>
        <v>9.677900529300448</v>
      </c>
      <c r="Z9" s="76">
        <v>1</v>
      </c>
      <c r="AA9" s="68">
        <f t="shared" si="25"/>
        <v>10.241164581270308</v>
      </c>
      <c r="AB9" s="68">
        <f aca="true" t="shared" si="31" ref="AB9:AB46">AB8+AA9</f>
        <v>20.59497799722799</v>
      </c>
      <c r="AC9" s="66"/>
      <c r="AD9" s="79">
        <f t="shared" si="19"/>
        <v>11.88888888888889</v>
      </c>
      <c r="AE9" s="79">
        <f t="shared" si="26"/>
        <v>35.66666666666667</v>
      </c>
      <c r="AF9" s="79"/>
      <c r="AG9" s="68">
        <f>AD9*S9*228/1228</f>
        <v>0.12140608034744707</v>
      </c>
      <c r="AH9" s="68">
        <f t="shared" si="27"/>
        <v>0.2850230379014218</v>
      </c>
      <c r="AJ9" s="68">
        <f t="shared" si="28"/>
        <v>0</v>
      </c>
      <c r="AK9" s="68">
        <f>AH9+AJ9+AI9</f>
        <v>0.2850230379014218</v>
      </c>
      <c r="AL9" s="68">
        <f t="shared" si="29"/>
        <v>0.4664013347477767</v>
      </c>
    </row>
    <row r="10" spans="1:38" ht="13.5" customHeight="1">
      <c r="A10" s="70">
        <f t="shared" si="20"/>
        <v>0.04</v>
      </c>
      <c r="B10" s="74">
        <f t="shared" si="0"/>
        <v>9.511111111111111</v>
      </c>
      <c r="C10" s="74">
        <f t="shared" si="1"/>
        <v>1.161904761904762</v>
      </c>
      <c r="D10" s="75">
        <f t="shared" si="2"/>
        <v>0.0952380952380952</v>
      </c>
      <c r="E10" s="75">
        <f t="shared" si="3"/>
        <v>0.13170731707317068</v>
      </c>
      <c r="F10" s="75">
        <f t="shared" si="4"/>
        <v>0.328042328042328</v>
      </c>
      <c r="G10" s="75">
        <f t="shared" si="5"/>
        <v>0.09219512195121948</v>
      </c>
      <c r="H10" s="75">
        <f t="shared" si="6"/>
        <v>0.04779516358463725</v>
      </c>
      <c r="I10" s="75">
        <f t="shared" si="7"/>
        <v>0.06623655913978493</v>
      </c>
      <c r="J10" s="75">
        <f t="shared" si="8"/>
        <v>0.04390243902439023</v>
      </c>
      <c r="K10" s="75">
        <f t="shared" si="9"/>
        <v>0.14634146341463408</v>
      </c>
      <c r="L10" s="75">
        <f t="shared" si="10"/>
        <v>0.9694623655913978</v>
      </c>
      <c r="M10" s="75">
        <f t="shared" si="11"/>
        <v>0.7089615931721193</v>
      </c>
      <c r="N10" s="75">
        <f t="shared" si="12"/>
        <v>0.22439024390243895</v>
      </c>
      <c r="O10" s="75">
        <f t="shared" si="13"/>
        <v>0.18030303030303024</v>
      </c>
      <c r="P10" s="75">
        <f t="shared" si="14"/>
        <v>0.19512195121951215</v>
      </c>
      <c r="Q10" s="69">
        <f t="shared" si="15"/>
        <v>13.902713544672629</v>
      </c>
      <c r="R10" s="69">
        <f t="shared" si="21"/>
        <v>34.75678386168157</v>
      </c>
      <c r="S10" s="76">
        <f t="shared" si="16"/>
        <v>0.07999999999999938</v>
      </c>
      <c r="T10" s="68">
        <f t="shared" si="22"/>
        <v>0.20650284613585243</v>
      </c>
      <c r="U10" s="68">
        <f t="shared" si="23"/>
        <v>0.3604762709995899</v>
      </c>
      <c r="V10" s="68">
        <f t="shared" si="17"/>
        <v>13.54223727367304</v>
      </c>
      <c r="W10" s="68">
        <f t="shared" si="24"/>
        <v>34.13721527090103</v>
      </c>
      <c r="X10" s="76">
        <f t="shared" si="30"/>
        <v>0.9200000000000006</v>
      </c>
      <c r="Y10" s="68">
        <f t="shared" si="18"/>
        <v>12.458858291779205</v>
      </c>
      <c r="Z10" s="76">
        <v>1</v>
      </c>
      <c r="AA10" s="68">
        <f t="shared" si="25"/>
        <v>13.54223727367304</v>
      </c>
      <c r="AB10" s="68">
        <f t="shared" si="31"/>
        <v>34.13721527090103</v>
      </c>
      <c r="AC10" s="66"/>
      <c r="AD10" s="79">
        <f t="shared" si="19"/>
        <v>11.88888888888889</v>
      </c>
      <c r="AE10" s="79">
        <f t="shared" si="26"/>
        <v>47.55555555555556</v>
      </c>
      <c r="AF10" s="79"/>
      <c r="AG10" s="68">
        <f>AD10*S10*228/1228</f>
        <v>0.17659066232355997</v>
      </c>
      <c r="AH10" s="68">
        <f t="shared" si="27"/>
        <v>0.41457896422025126</v>
      </c>
      <c r="AJ10" s="68">
        <f t="shared" si="28"/>
        <v>0</v>
      </c>
      <c r="AK10" s="68">
        <f>AH10+AJ10+AI10</f>
        <v>0.41457896422025126</v>
      </c>
      <c r="AL10" s="68">
        <f t="shared" si="29"/>
        <v>0.880980298968028</v>
      </c>
    </row>
    <row r="11" spans="1:38" ht="13.5" customHeight="1">
      <c r="A11" s="70">
        <f t="shared" si="20"/>
        <v>0.05</v>
      </c>
      <c r="B11" s="74">
        <f t="shared" si="0"/>
        <v>11.888888888888888</v>
      </c>
      <c r="C11" s="74">
        <f t="shared" si="1"/>
        <v>1.4523809523809528</v>
      </c>
      <c r="D11" s="75">
        <f t="shared" si="2"/>
        <v>0.11904761904761901</v>
      </c>
      <c r="E11" s="75">
        <f t="shared" si="3"/>
        <v>0.16463414634146337</v>
      </c>
      <c r="F11" s="75">
        <f t="shared" si="4"/>
        <v>0.41005291005291006</v>
      </c>
      <c r="G11" s="75">
        <f t="shared" si="5"/>
        <v>0.11524390243902434</v>
      </c>
      <c r="H11" s="75">
        <f t="shared" si="6"/>
        <v>0.05974395448079656</v>
      </c>
      <c r="I11" s="75">
        <f t="shared" si="7"/>
        <v>0.08279569892473118</v>
      </c>
      <c r="J11" s="75">
        <f t="shared" si="8"/>
        <v>0.054878048780487784</v>
      </c>
      <c r="K11" s="75">
        <f t="shared" si="9"/>
        <v>0.18292682926829262</v>
      </c>
      <c r="L11" s="75">
        <f t="shared" si="10"/>
        <v>1.2118279569892472</v>
      </c>
      <c r="M11" s="75">
        <f t="shared" si="11"/>
        <v>0.8862019914651492</v>
      </c>
      <c r="N11" s="75">
        <f t="shared" si="12"/>
        <v>0.2804878048780487</v>
      </c>
      <c r="O11" s="75">
        <f t="shared" si="13"/>
        <v>0.22537878787878782</v>
      </c>
      <c r="P11" s="75">
        <f t="shared" si="14"/>
        <v>0.24390243902439016</v>
      </c>
      <c r="Q11" s="69">
        <f t="shared" si="15"/>
        <v>17.378391930840785</v>
      </c>
      <c r="R11" s="69">
        <f t="shared" si="21"/>
        <v>52.135175792522354</v>
      </c>
      <c r="S11" s="76">
        <f t="shared" si="16"/>
        <v>0.10499999999999937</v>
      </c>
      <c r="T11" s="68">
        <f t="shared" si="22"/>
        <v>0.3387937319416334</v>
      </c>
      <c r="U11" s="68">
        <f t="shared" si="23"/>
        <v>0.5914063821087032</v>
      </c>
      <c r="V11" s="68">
        <f t="shared" si="17"/>
        <v>16.78698554873208</v>
      </c>
      <c r="W11" s="68">
        <f t="shared" si="24"/>
        <v>50.924200819633114</v>
      </c>
      <c r="X11" s="76">
        <f t="shared" si="30"/>
        <v>0.8950000000000006</v>
      </c>
      <c r="Y11" s="68">
        <f t="shared" si="18"/>
        <v>15.02435206611522</v>
      </c>
      <c r="Z11" s="76">
        <f aca="true" t="shared" si="32" ref="Z8:Z46">X11*$Z$6</f>
        <v>0.9953109869027782</v>
      </c>
      <c r="AA11" s="68">
        <f t="shared" si="25"/>
        <v>16.708271153631202</v>
      </c>
      <c r="AB11" s="68">
        <f t="shared" si="31"/>
        <v>50.84548642453223</v>
      </c>
      <c r="AC11" s="66"/>
      <c r="AD11" s="79">
        <f t="shared" si="19"/>
        <v>11.88888888888889</v>
      </c>
      <c r="AE11" s="79">
        <f t="shared" si="26"/>
        <v>59.44444444444444</v>
      </c>
      <c r="AF11" s="79"/>
      <c r="AG11" s="68">
        <f>AD11*S11*228/1228</f>
        <v>0.2317752442996729</v>
      </c>
      <c r="AH11" s="68">
        <f t="shared" si="27"/>
        <v>0.5441348905390808</v>
      </c>
      <c r="AJ11" s="68">
        <f t="shared" si="28"/>
        <v>0.0557471557114148</v>
      </c>
      <c r="AK11" s="68">
        <f>AH11+AJ11+AI11</f>
        <v>0.5998820462504956</v>
      </c>
      <c r="AL11" s="68">
        <f t="shared" si="29"/>
        <v>1.4808623452185237</v>
      </c>
    </row>
    <row r="12" spans="1:38" ht="13.5" customHeight="1">
      <c r="A12" s="70">
        <f t="shared" si="20"/>
        <v>0.060000000000000005</v>
      </c>
      <c r="B12" s="74">
        <f t="shared" si="0"/>
        <v>14.266666666666666</v>
      </c>
      <c r="C12" s="74">
        <f t="shared" si="1"/>
        <v>1.7428571428571433</v>
      </c>
      <c r="D12" s="75">
        <f t="shared" si="2"/>
        <v>0.14285714285714282</v>
      </c>
      <c r="E12" s="75">
        <f t="shared" si="3"/>
        <v>0.19756097560975605</v>
      </c>
      <c r="F12" s="75">
        <f t="shared" si="4"/>
        <v>0.49206349206349204</v>
      </c>
      <c r="G12" s="75">
        <f t="shared" si="5"/>
        <v>0.1382926829268292</v>
      </c>
      <c r="H12" s="75">
        <f t="shared" si="6"/>
        <v>0.07169274537695589</v>
      </c>
      <c r="I12" s="75">
        <f t="shared" si="7"/>
        <v>0.0993548387096774</v>
      </c>
      <c r="J12" s="75">
        <f t="shared" si="8"/>
        <v>0.06585365853658534</v>
      </c>
      <c r="K12" s="75">
        <f t="shared" si="9"/>
        <v>0.21951219512195114</v>
      </c>
      <c r="L12" s="75">
        <f t="shared" si="10"/>
        <v>1.4541935483870965</v>
      </c>
      <c r="M12" s="75">
        <f t="shared" si="11"/>
        <v>1.0634423897581788</v>
      </c>
      <c r="N12" s="75">
        <f t="shared" si="12"/>
        <v>0.33658536585365845</v>
      </c>
      <c r="O12" s="75">
        <f t="shared" si="13"/>
        <v>0.2704545454545454</v>
      </c>
      <c r="P12" s="75">
        <f t="shared" si="14"/>
        <v>0.2926829268292682</v>
      </c>
      <c r="Q12" s="69">
        <f t="shared" si="15"/>
        <v>20.854070317008944</v>
      </c>
      <c r="R12" s="69">
        <f t="shared" si="21"/>
        <v>72.9892461095313</v>
      </c>
      <c r="S12" s="76">
        <f t="shared" si="16"/>
        <v>0.12999999999999937</v>
      </c>
      <c r="T12" s="68">
        <f t="shared" si="22"/>
        <v>0.5033506874561418</v>
      </c>
      <c r="U12" s="68">
        <f t="shared" si="23"/>
        <v>0.8786609105615031</v>
      </c>
      <c r="V12" s="68">
        <f t="shared" si="17"/>
        <v>19.97540940644744</v>
      </c>
      <c r="W12" s="68">
        <f t="shared" si="24"/>
        <v>70.89961022608055</v>
      </c>
      <c r="X12" s="76">
        <f t="shared" si="30"/>
        <v>0.8700000000000006</v>
      </c>
      <c r="Y12" s="68">
        <f t="shared" si="18"/>
        <v>17.378606183609286</v>
      </c>
      <c r="Z12" s="76">
        <f t="shared" si="32"/>
        <v>0.9675090040283989</v>
      </c>
      <c r="AA12" s="68">
        <f t="shared" si="25"/>
        <v>19.326388459891472</v>
      </c>
      <c r="AB12" s="68">
        <f t="shared" si="31"/>
        <v>70.1718748844237</v>
      </c>
      <c r="AC12" s="66"/>
      <c r="AD12" s="79">
        <f t="shared" si="19"/>
        <v>11.88888888888889</v>
      </c>
      <c r="AE12" s="79">
        <f t="shared" si="26"/>
        <v>71.33333333333333</v>
      </c>
      <c r="AF12" s="79"/>
      <c r="AG12" s="68">
        <f>AD12*S12*228/1228</f>
        <v>0.2869598262757858</v>
      </c>
      <c r="AH12" s="68">
        <f t="shared" si="27"/>
        <v>0.6736908168579103</v>
      </c>
      <c r="AJ12" s="68">
        <f t="shared" si="28"/>
        <v>0.38628184099570195</v>
      </c>
      <c r="AK12" s="68">
        <f>AH12+AJ12+AI12</f>
        <v>1.0599726578536122</v>
      </c>
      <c r="AL12" s="68">
        <f t="shared" si="29"/>
        <v>2.540835003072136</v>
      </c>
    </row>
    <row r="13" spans="1:38" ht="13.5" customHeight="1">
      <c r="A13" s="70">
        <f t="shared" si="20"/>
        <v>0.07</v>
      </c>
      <c r="B13" s="74">
        <f t="shared" si="0"/>
        <v>16.644444444444446</v>
      </c>
      <c r="C13" s="74">
        <f t="shared" si="1"/>
        <v>2.033333333333334</v>
      </c>
      <c r="D13" s="75">
        <f t="shared" si="2"/>
        <v>0.16666666666666663</v>
      </c>
      <c r="E13" s="75">
        <f t="shared" si="3"/>
        <v>0.2304878048780487</v>
      </c>
      <c r="F13" s="75">
        <f t="shared" si="4"/>
        <v>0.5740740740740742</v>
      </c>
      <c r="G13" s="75">
        <f t="shared" si="5"/>
        <v>0.1613414634146341</v>
      </c>
      <c r="H13" s="75">
        <f t="shared" si="6"/>
        <v>0.08364153627311519</v>
      </c>
      <c r="I13" s="75">
        <f t="shared" si="7"/>
        <v>0.11591397849462365</v>
      </c>
      <c r="J13" s="75">
        <f t="shared" si="8"/>
        <v>0.07682926829268291</v>
      </c>
      <c r="K13" s="75">
        <f t="shared" si="9"/>
        <v>0.25609756097560965</v>
      </c>
      <c r="L13" s="75">
        <f t="shared" si="10"/>
        <v>1.6965591397849462</v>
      </c>
      <c r="M13" s="75">
        <f t="shared" si="11"/>
        <v>1.240682788051209</v>
      </c>
      <c r="N13" s="75">
        <f t="shared" si="12"/>
        <v>0.3926829268292682</v>
      </c>
      <c r="O13" s="75">
        <f t="shared" si="13"/>
        <v>0.31553030303030294</v>
      </c>
      <c r="P13" s="75">
        <f t="shared" si="14"/>
        <v>0.34146341463414626</v>
      </c>
      <c r="Q13" s="69">
        <f t="shared" si="15"/>
        <v>24.32974870317711</v>
      </c>
      <c r="R13" s="69">
        <f t="shared" si="21"/>
        <v>97.31899481270841</v>
      </c>
      <c r="S13" s="76">
        <f t="shared" si="16"/>
        <v>0.15499999999999936</v>
      </c>
      <c r="T13" s="68">
        <f t="shared" si="22"/>
        <v>0.7001737126793776</v>
      </c>
      <c r="U13" s="68">
        <f t="shared" si="23"/>
        <v>1.2222398563579897</v>
      </c>
      <c r="V13" s="68">
        <f t="shared" si="17"/>
        <v>23.10750884681912</v>
      </c>
      <c r="W13" s="68">
        <f t="shared" si="24"/>
        <v>94.00711907289967</v>
      </c>
      <c r="X13" s="76">
        <f t="shared" si="30"/>
        <v>0.8450000000000005</v>
      </c>
      <c r="Y13" s="68">
        <f t="shared" si="18"/>
        <v>19.52584497556217</v>
      </c>
      <c r="Z13" s="76">
        <f t="shared" si="32"/>
        <v>0.9397070211540196</v>
      </c>
      <c r="AA13" s="68">
        <f t="shared" si="25"/>
        <v>21.71428830473455</v>
      </c>
      <c r="AB13" s="68">
        <f t="shared" si="31"/>
        <v>91.88616318915825</v>
      </c>
      <c r="AC13" s="66"/>
      <c r="AD13" s="79">
        <f t="shared" si="19"/>
        <v>11.88888888888889</v>
      </c>
      <c r="AE13" s="79">
        <f t="shared" si="26"/>
        <v>83.22222222222221</v>
      </c>
      <c r="AF13" s="79"/>
      <c r="AG13" s="68">
        <f>AD13*S13*228/1228</f>
        <v>0.3421444082518987</v>
      </c>
      <c r="AH13" s="68">
        <f t="shared" si="27"/>
        <v>0.8032467431767397</v>
      </c>
      <c r="AI13" s="68">
        <v>1</v>
      </c>
      <c r="AJ13" s="68">
        <f t="shared" si="28"/>
        <v>0.7168165262799892</v>
      </c>
      <c r="AK13" s="68">
        <f>AH13+AJ13+AI13</f>
        <v>2.520063269456729</v>
      </c>
      <c r="AL13" s="68">
        <f t="shared" si="29"/>
        <v>5.060898272528865</v>
      </c>
    </row>
    <row r="14" spans="1:38" ht="13.5" customHeight="1">
      <c r="A14" s="70">
        <f t="shared" si="20"/>
        <v>0.08</v>
      </c>
      <c r="B14" s="74">
        <f t="shared" si="0"/>
        <v>19.022222222222222</v>
      </c>
      <c r="C14" s="74">
        <f t="shared" si="1"/>
        <v>2.323809523809524</v>
      </c>
      <c r="D14" s="75">
        <f t="shared" si="2"/>
        <v>0.1904761904761904</v>
      </c>
      <c r="E14" s="75">
        <f t="shared" si="3"/>
        <v>0.26341463414634136</v>
      </c>
      <c r="F14" s="75">
        <f t="shared" si="4"/>
        <v>0.656084656084656</v>
      </c>
      <c r="G14" s="75">
        <f t="shared" si="5"/>
        <v>0.18439024390243897</v>
      </c>
      <c r="H14" s="75">
        <f t="shared" si="6"/>
        <v>0.0955903271692745</v>
      </c>
      <c r="I14" s="75">
        <f t="shared" si="7"/>
        <v>0.13247311827956987</v>
      </c>
      <c r="J14" s="75">
        <f t="shared" si="8"/>
        <v>0.08780487804878045</v>
      </c>
      <c r="K14" s="75">
        <f t="shared" si="9"/>
        <v>0.29268292682926816</v>
      </c>
      <c r="L14" s="75">
        <f t="shared" si="10"/>
        <v>1.9389247311827955</v>
      </c>
      <c r="M14" s="75">
        <f t="shared" si="11"/>
        <v>1.4179231863442385</v>
      </c>
      <c r="N14" s="75">
        <f t="shared" si="12"/>
        <v>0.4487804878048779</v>
      </c>
      <c r="O14" s="75">
        <f t="shared" si="13"/>
        <v>0.3606060606060605</v>
      </c>
      <c r="P14" s="75">
        <f t="shared" si="14"/>
        <v>0.3902439024390243</v>
      </c>
      <c r="Q14" s="69">
        <f t="shared" si="15"/>
        <v>27.805427089345258</v>
      </c>
      <c r="R14" s="69">
        <f t="shared" si="21"/>
        <v>125.12442190205367</v>
      </c>
      <c r="S14" s="76">
        <f t="shared" si="16"/>
        <v>0.17999999999999935</v>
      </c>
      <c r="T14" s="68">
        <f t="shared" si="22"/>
        <v>0.9292628076113398</v>
      </c>
      <c r="U14" s="68">
        <f t="shared" si="23"/>
        <v>1.6221432194981615</v>
      </c>
      <c r="V14" s="68">
        <f t="shared" si="17"/>
        <v>26.183283869847095</v>
      </c>
      <c r="W14" s="68">
        <f t="shared" si="24"/>
        <v>120.19040294274677</v>
      </c>
      <c r="X14" s="76">
        <f t="shared" si="30"/>
        <v>0.8200000000000005</v>
      </c>
      <c r="Y14" s="68">
        <f t="shared" si="18"/>
        <v>21.470292773274632</v>
      </c>
      <c r="Z14" s="76">
        <f t="shared" si="32"/>
        <v>0.9119050382796403</v>
      </c>
      <c r="AA14" s="68">
        <f t="shared" si="25"/>
        <v>23.876668479619603</v>
      </c>
      <c r="AB14" s="68">
        <f t="shared" si="31"/>
        <v>115.76283166877786</v>
      </c>
      <c r="AC14" s="66"/>
      <c r="AD14" s="79">
        <f t="shared" si="19"/>
        <v>11.88888888888889</v>
      </c>
      <c r="AE14" s="79">
        <f t="shared" si="26"/>
        <v>95.1111111111111</v>
      </c>
      <c r="AF14" s="79"/>
      <c r="AG14" s="68">
        <f>AD14*S14*228/1228</f>
        <v>0.39732899022801166</v>
      </c>
      <c r="AH14" s="68">
        <f t="shared" si="27"/>
        <v>0.9328026694955694</v>
      </c>
      <c r="AI14" s="68">
        <v>1</v>
      </c>
      <c r="AJ14" s="68">
        <f t="shared" si="28"/>
        <v>1.0473512115642762</v>
      </c>
      <c r="AK14" s="68">
        <f>AH14+AJ14+AI14</f>
        <v>2.9801538810598456</v>
      </c>
      <c r="AL14" s="68">
        <f t="shared" si="29"/>
        <v>8.04105215358871</v>
      </c>
    </row>
    <row r="15" spans="1:38" ht="13.5" customHeight="1">
      <c r="A15" s="70">
        <f t="shared" si="20"/>
        <v>0.09</v>
      </c>
      <c r="B15" s="74">
        <f t="shared" si="0"/>
        <v>21.399999999999995</v>
      </c>
      <c r="C15" s="74">
        <f t="shared" si="1"/>
        <v>2.6142857142857148</v>
      </c>
      <c r="D15" s="75">
        <f t="shared" si="2"/>
        <v>0.21428571428571422</v>
      </c>
      <c r="E15" s="75">
        <f t="shared" si="3"/>
        <v>0.296341463414634</v>
      </c>
      <c r="F15" s="75">
        <f t="shared" si="4"/>
        <v>0.738095238095238</v>
      </c>
      <c r="G15" s="75">
        <f t="shared" si="5"/>
        <v>0.2074390243902438</v>
      </c>
      <c r="H15" s="75">
        <f t="shared" si="6"/>
        <v>0.10753911806543381</v>
      </c>
      <c r="I15" s="75">
        <f t="shared" si="7"/>
        <v>0.14903225806451612</v>
      </c>
      <c r="J15" s="75">
        <f t="shared" si="8"/>
        <v>0.09878048780487801</v>
      </c>
      <c r="K15" s="75">
        <f t="shared" si="9"/>
        <v>0.3292682926829267</v>
      </c>
      <c r="L15" s="75">
        <f t="shared" si="10"/>
        <v>2.1812903225806446</v>
      </c>
      <c r="M15" s="75">
        <f t="shared" si="11"/>
        <v>1.5951635846372683</v>
      </c>
      <c r="N15" s="75">
        <f t="shared" si="12"/>
        <v>0.5048780487804876</v>
      </c>
      <c r="O15" s="75">
        <f t="shared" si="13"/>
        <v>0.405681818181818</v>
      </c>
      <c r="P15" s="75">
        <f t="shared" si="14"/>
        <v>0.4390243902439022</v>
      </c>
      <c r="Q15" s="69">
        <f t="shared" si="15"/>
        <v>31.28110547551341</v>
      </c>
      <c r="R15" s="69">
        <f t="shared" si="21"/>
        <v>156.40552737756707</v>
      </c>
      <c r="S15" s="76">
        <f t="shared" si="16"/>
        <v>0.20499999999999935</v>
      </c>
      <c r="T15" s="68">
        <f t="shared" si="22"/>
        <v>1.1906179722520296</v>
      </c>
      <c r="U15" s="68">
        <f t="shared" si="23"/>
        <v>2.07837099998202</v>
      </c>
      <c r="V15" s="68">
        <f t="shared" si="17"/>
        <v>29.20273447553139</v>
      </c>
      <c r="W15" s="68">
        <f t="shared" si="24"/>
        <v>149.39313741827817</v>
      </c>
      <c r="X15" s="76">
        <f t="shared" si="30"/>
        <v>0.7950000000000005</v>
      </c>
      <c r="Y15" s="68">
        <f t="shared" si="18"/>
        <v>23.21617390804747</v>
      </c>
      <c r="Z15" s="76">
        <f t="shared" si="32"/>
        <v>0.884103055405261</v>
      </c>
      <c r="AA15" s="68">
        <f t="shared" si="25"/>
        <v>25.818226776005854</v>
      </c>
      <c r="AB15" s="68">
        <f t="shared" si="31"/>
        <v>141.5810584447837</v>
      </c>
      <c r="AC15" s="66"/>
      <c r="AD15" s="79">
        <f t="shared" si="19"/>
        <v>11.88888888888889</v>
      </c>
      <c r="AE15" s="79">
        <f t="shared" si="26"/>
        <v>106.99999999999999</v>
      </c>
      <c r="AF15" s="79"/>
      <c r="AG15" s="68">
        <f>AD15*S15*228/1228</f>
        <v>0.4525135722041245</v>
      </c>
      <c r="AH15" s="68">
        <f t="shared" si="27"/>
        <v>1.0623585958143988</v>
      </c>
      <c r="AI15" s="68">
        <v>1</v>
      </c>
      <c r="AJ15" s="68">
        <f t="shared" si="28"/>
        <v>1.3778858968485634</v>
      </c>
      <c r="AK15" s="68">
        <f>AH15+AJ15+AI15</f>
        <v>3.4402444926629623</v>
      </c>
      <c r="AL15" s="68">
        <f t="shared" si="29"/>
        <v>11.481296646251673</v>
      </c>
    </row>
    <row r="16" spans="1:38" ht="13.5" customHeight="1">
      <c r="A16" s="70">
        <f t="shared" si="20"/>
        <v>0.09999999999999999</v>
      </c>
      <c r="B16" s="80">
        <v>25</v>
      </c>
      <c r="C16" s="74">
        <f t="shared" si="1"/>
        <v>2.904761904761905</v>
      </c>
      <c r="D16" s="75">
        <f t="shared" si="2"/>
        <v>0.238095238095238</v>
      </c>
      <c r="E16" s="75">
        <f t="shared" si="3"/>
        <v>0.3292682926829267</v>
      </c>
      <c r="F16" s="75">
        <f t="shared" si="4"/>
        <v>0.82010582010582</v>
      </c>
      <c r="G16" s="75">
        <f t="shared" si="5"/>
        <v>0.23048780487804865</v>
      </c>
      <c r="H16" s="75">
        <f t="shared" si="6"/>
        <v>0.1194879089615931</v>
      </c>
      <c r="I16" s="75">
        <f t="shared" si="7"/>
        <v>0.16559139784946234</v>
      </c>
      <c r="J16" s="75">
        <f t="shared" si="8"/>
        <v>0.10975609756097555</v>
      </c>
      <c r="K16" s="75">
        <f t="shared" si="9"/>
        <v>0.3658536585365852</v>
      </c>
      <c r="L16" s="75">
        <f t="shared" si="10"/>
        <v>2.423655913978494</v>
      </c>
      <c r="M16" s="75">
        <f t="shared" si="11"/>
        <v>1.772403982930298</v>
      </c>
      <c r="N16" s="75">
        <f t="shared" si="12"/>
        <v>0.5609756097560973</v>
      </c>
      <c r="O16" s="75">
        <f t="shared" si="13"/>
        <v>0.4507575757575756</v>
      </c>
      <c r="P16" s="75">
        <f t="shared" si="14"/>
        <v>0.48780487804878025</v>
      </c>
      <c r="Q16" s="69">
        <f t="shared" si="15"/>
        <v>35.9790060839038</v>
      </c>
      <c r="R16" s="69">
        <f t="shared" si="21"/>
        <v>192.38453346147088</v>
      </c>
      <c r="S16" s="76">
        <f t="shared" si="16"/>
        <v>0.22999999999999934</v>
      </c>
      <c r="T16" s="68">
        <f t="shared" si="22"/>
        <v>1.5364324747882003</v>
      </c>
      <c r="U16" s="68">
        <f t="shared" si="23"/>
        <v>2.682033005927489</v>
      </c>
      <c r="V16" s="68">
        <f t="shared" si="17"/>
        <v>33.29697307797631</v>
      </c>
      <c r="W16" s="68">
        <f t="shared" si="24"/>
        <v>182.69011049625448</v>
      </c>
      <c r="X16" s="76">
        <f t="shared" si="30"/>
        <v>0.7700000000000005</v>
      </c>
      <c r="Y16" s="68">
        <f t="shared" si="18"/>
        <v>25.638669270041774</v>
      </c>
      <c r="Z16" s="76">
        <f t="shared" si="32"/>
        <v>0.8563010725308817</v>
      </c>
      <c r="AA16" s="68">
        <f t="shared" si="25"/>
        <v>28.512233758703008</v>
      </c>
      <c r="AB16" s="68">
        <f t="shared" si="31"/>
        <v>170.09329220348673</v>
      </c>
      <c r="AC16" s="66"/>
      <c r="AD16" s="69">
        <v>25</v>
      </c>
      <c r="AE16" s="79">
        <f t="shared" si="26"/>
        <v>132</v>
      </c>
      <c r="AF16" s="79">
        <f aca="true" t="shared" si="33" ref="AF16:AF46">AE16-107</f>
        <v>25</v>
      </c>
      <c r="AG16" s="68">
        <f>AD16*S16*228/1228</f>
        <v>1.0675895765472283</v>
      </c>
      <c r="AH16" s="68">
        <f t="shared" si="27"/>
        <v>2.5063623128969756</v>
      </c>
      <c r="AI16" s="68">
        <v>1</v>
      </c>
      <c r="AJ16" s="68">
        <f t="shared" si="28"/>
        <v>3.5924731867279567</v>
      </c>
      <c r="AK16" s="68">
        <f>AH16+AJ16+AI16</f>
        <v>7.098835499624933</v>
      </c>
      <c r="AL16" s="68">
        <f t="shared" si="29"/>
        <v>18.580132145876604</v>
      </c>
    </row>
    <row r="17" spans="1:38" ht="13.5" customHeight="1">
      <c r="A17" s="70">
        <f t="shared" si="20"/>
        <v>0.10999999999999999</v>
      </c>
      <c r="B17" s="74">
        <f>(80-25)/5</f>
        <v>11</v>
      </c>
      <c r="C17" s="74">
        <f t="shared" si="1"/>
        <v>3.1952380952380954</v>
      </c>
      <c r="D17" s="75">
        <f t="shared" si="2"/>
        <v>0.2619047619047618</v>
      </c>
      <c r="E17" s="75">
        <f t="shared" si="3"/>
        <v>0.36219512195121933</v>
      </c>
      <c r="F17" s="75">
        <f t="shared" si="4"/>
        <v>0.902116402116402</v>
      </c>
      <c r="G17" s="75">
        <f t="shared" si="5"/>
        <v>0.25353658536585355</v>
      </c>
      <c r="H17" s="75">
        <f t="shared" si="6"/>
        <v>0.13143669985775241</v>
      </c>
      <c r="I17" s="75">
        <f t="shared" si="7"/>
        <v>0.18215053763440855</v>
      </c>
      <c r="J17" s="75">
        <f t="shared" si="8"/>
        <v>0.12073170731707311</v>
      </c>
      <c r="K17" s="75">
        <f t="shared" si="9"/>
        <v>0.40243902439024376</v>
      </c>
      <c r="L17" s="75">
        <f t="shared" si="10"/>
        <v>2.666021505376343</v>
      </c>
      <c r="M17" s="75">
        <f t="shared" si="11"/>
        <v>1.9496443812233277</v>
      </c>
      <c r="N17" s="75">
        <f t="shared" si="12"/>
        <v>0.6170731707317071</v>
      </c>
      <c r="O17" s="75">
        <f t="shared" si="13"/>
        <v>0.4958333333333331</v>
      </c>
      <c r="P17" s="75">
        <f t="shared" si="14"/>
        <v>0.5365853658536582</v>
      </c>
      <c r="Q17" s="69">
        <f t="shared" si="15"/>
        <v>23.07690669229418</v>
      </c>
      <c r="R17" s="69">
        <f t="shared" si="21"/>
        <v>215.46144015376507</v>
      </c>
      <c r="S17" s="76">
        <f t="shared" si="16"/>
        <v>0.25499999999999934</v>
      </c>
      <c r="T17" s="68">
        <f t="shared" si="22"/>
        <v>1.092582536718225</v>
      </c>
      <c r="U17" s="68">
        <f t="shared" si="23"/>
        <v>1.9072380161596192</v>
      </c>
      <c r="V17" s="68">
        <f t="shared" si="17"/>
        <v>21.16966867613456</v>
      </c>
      <c r="W17" s="68">
        <f t="shared" si="24"/>
        <v>203.85977917238904</v>
      </c>
      <c r="X17" s="76">
        <f t="shared" si="30"/>
        <v>0.7450000000000004</v>
      </c>
      <c r="Y17" s="68">
        <f t="shared" si="18"/>
        <v>15.771403163720256</v>
      </c>
      <c r="Z17" s="76">
        <f t="shared" si="32"/>
        <v>0.8284990896565024</v>
      </c>
      <c r="AA17" s="68">
        <f t="shared" si="25"/>
        <v>17.539051226507258</v>
      </c>
      <c r="AB17" s="68">
        <f t="shared" si="31"/>
        <v>187.632343429994</v>
      </c>
      <c r="AC17" s="66"/>
      <c r="AD17" s="79">
        <f>(80-25)/5</f>
        <v>11</v>
      </c>
      <c r="AE17" s="79">
        <f t="shared" si="26"/>
        <v>143</v>
      </c>
      <c r="AF17" s="79">
        <f t="shared" si="33"/>
        <v>36</v>
      </c>
      <c r="AG17" s="68">
        <f>AD17*S17*228/1228</f>
        <v>0.5207980456026046</v>
      </c>
      <c r="AH17" s="68">
        <f t="shared" si="27"/>
        <v>1.2226689195958294</v>
      </c>
      <c r="AI17" s="68">
        <v>1</v>
      </c>
      <c r="AJ17" s="68">
        <f t="shared" si="28"/>
        <v>1.8865100137784734</v>
      </c>
      <c r="AK17" s="68">
        <f>AH17+AJ17+AI17</f>
        <v>4.109178933374302</v>
      </c>
      <c r="AL17" s="68">
        <f t="shared" si="29"/>
        <v>22.689311079250906</v>
      </c>
    </row>
    <row r="18" spans="1:38" ht="13.5" customHeight="1">
      <c r="A18" s="70">
        <f t="shared" si="20"/>
        <v>0.11999999999999998</v>
      </c>
      <c r="B18" s="74">
        <f>(80-25)/5</f>
        <v>11</v>
      </c>
      <c r="C18" s="74">
        <f t="shared" si="1"/>
        <v>3.4857142857142858</v>
      </c>
      <c r="D18" s="75">
        <f t="shared" si="2"/>
        <v>0.2857142857142856</v>
      </c>
      <c r="E18" s="75">
        <f t="shared" si="3"/>
        <v>0.395121951219512</v>
      </c>
      <c r="F18" s="75">
        <f t="shared" si="4"/>
        <v>0.9841269841269839</v>
      </c>
      <c r="G18" s="75">
        <f t="shared" si="5"/>
        <v>0.27658536585365834</v>
      </c>
      <c r="H18" s="75">
        <f t="shared" si="6"/>
        <v>0.14338549075391174</v>
      </c>
      <c r="I18" s="75">
        <f t="shared" si="7"/>
        <v>0.19870967741935477</v>
      </c>
      <c r="J18" s="75">
        <f t="shared" si="8"/>
        <v>0.13170731707317065</v>
      </c>
      <c r="K18" s="75">
        <f t="shared" si="9"/>
        <v>0.4390243902439022</v>
      </c>
      <c r="L18" s="75">
        <f t="shared" si="10"/>
        <v>2.908387096774193</v>
      </c>
      <c r="M18" s="75">
        <f t="shared" si="11"/>
        <v>2.1268847795163572</v>
      </c>
      <c r="N18" s="75">
        <f t="shared" si="12"/>
        <v>0.6731707317073168</v>
      </c>
      <c r="O18" s="75">
        <f t="shared" si="13"/>
        <v>0.5409090909090907</v>
      </c>
      <c r="P18" s="75">
        <f t="shared" si="14"/>
        <v>0.5853658536585362</v>
      </c>
      <c r="Q18" s="69">
        <f t="shared" si="15"/>
        <v>24.174807300684556</v>
      </c>
      <c r="R18" s="69">
        <f t="shared" si="21"/>
        <v>239.63624745444963</v>
      </c>
      <c r="S18" s="76">
        <f t="shared" si="16"/>
        <v>0.27999999999999936</v>
      </c>
      <c r="T18" s="68">
        <f t="shared" si="22"/>
        <v>1.2567749984329792</v>
      </c>
      <c r="U18" s="68">
        <f t="shared" si="23"/>
        <v>2.193856275581767</v>
      </c>
      <c r="V18" s="68">
        <f t="shared" si="17"/>
        <v>21.98095102510279</v>
      </c>
      <c r="W18" s="68">
        <f t="shared" si="24"/>
        <v>225.84073019749184</v>
      </c>
      <c r="X18" s="76">
        <f t="shared" si="30"/>
        <v>0.7200000000000004</v>
      </c>
      <c r="Y18" s="68">
        <f t="shared" si="18"/>
        <v>15.826284738074017</v>
      </c>
      <c r="Z18" s="76">
        <f t="shared" si="32"/>
        <v>0.8006971067821231</v>
      </c>
      <c r="AA18" s="68">
        <f t="shared" si="25"/>
        <v>17.600083890119347</v>
      </c>
      <c r="AB18" s="68">
        <f t="shared" si="31"/>
        <v>205.23242732011335</v>
      </c>
      <c r="AC18" s="66"/>
      <c r="AD18" s="79">
        <f>(80-25)/5</f>
        <v>11</v>
      </c>
      <c r="AE18" s="79">
        <f t="shared" si="26"/>
        <v>154</v>
      </c>
      <c r="AF18" s="79">
        <f t="shared" si="33"/>
        <v>47</v>
      </c>
      <c r="AG18" s="68">
        <f>AD18*S18*228/1228</f>
        <v>0.5718566775244287</v>
      </c>
      <c r="AH18" s="68">
        <f t="shared" si="27"/>
        <v>1.3425384215169895</v>
      </c>
      <c r="AI18" s="68">
        <v>1</v>
      </c>
      <c r="AJ18" s="68">
        <f t="shared" si="28"/>
        <v>2.1923318253966455</v>
      </c>
      <c r="AK18" s="68">
        <f>AH18+AJ18+AI18</f>
        <v>4.534870246913635</v>
      </c>
      <c r="AL18" s="68">
        <f t="shared" si="29"/>
        <v>27.22418132616454</v>
      </c>
    </row>
    <row r="19" spans="1:38" ht="13.5" customHeight="1">
      <c r="A19" s="70">
        <f t="shared" si="20"/>
        <v>0.12999999999999998</v>
      </c>
      <c r="B19" s="74">
        <f>(80-25)/5</f>
        <v>11</v>
      </c>
      <c r="C19" s="74">
        <f t="shared" si="1"/>
        <v>3.776190476190476</v>
      </c>
      <c r="D19" s="75">
        <f t="shared" si="2"/>
        <v>0.3095238095238094</v>
      </c>
      <c r="E19" s="75">
        <f t="shared" si="3"/>
        <v>0.42804878048780465</v>
      </c>
      <c r="F19" s="75">
        <f t="shared" si="4"/>
        <v>1.0661375661375658</v>
      </c>
      <c r="G19" s="75">
        <f t="shared" si="5"/>
        <v>0.29963414634146324</v>
      </c>
      <c r="H19" s="75">
        <f t="shared" si="6"/>
        <v>0.15533428165007102</v>
      </c>
      <c r="I19" s="75">
        <f t="shared" si="7"/>
        <v>0.215268817204301</v>
      </c>
      <c r="J19" s="75">
        <f t="shared" si="8"/>
        <v>0.1426829268292682</v>
      </c>
      <c r="K19" s="75">
        <f t="shared" si="9"/>
        <v>0.47560975609756073</v>
      </c>
      <c r="L19" s="75">
        <f t="shared" si="10"/>
        <v>3.150752688172042</v>
      </c>
      <c r="M19" s="75">
        <f t="shared" si="11"/>
        <v>2.304125177809387</v>
      </c>
      <c r="N19" s="75">
        <f t="shared" si="12"/>
        <v>0.7292682926829264</v>
      </c>
      <c r="O19" s="75">
        <f t="shared" si="13"/>
        <v>0.5859848484848482</v>
      </c>
      <c r="P19" s="75">
        <f t="shared" si="14"/>
        <v>0.6341463414634143</v>
      </c>
      <c r="Q19" s="69">
        <f t="shared" si="15"/>
        <v>25.27270790907494</v>
      </c>
      <c r="R19" s="69">
        <f t="shared" si="21"/>
        <v>264.90895536352457</v>
      </c>
      <c r="S19" s="76">
        <f t="shared" si="16"/>
        <v>0.3049999999999994</v>
      </c>
      <c r="T19" s="68">
        <f t="shared" si="22"/>
        <v>1.431159697066016</v>
      </c>
      <c r="U19" s="68">
        <f t="shared" si="23"/>
        <v>2.4982663457522745</v>
      </c>
      <c r="V19" s="68">
        <f t="shared" si="17"/>
        <v>22.774441563322664</v>
      </c>
      <c r="W19" s="68">
        <f t="shared" si="24"/>
        <v>248.6151717608145</v>
      </c>
      <c r="X19" s="76">
        <f t="shared" si="30"/>
        <v>0.6950000000000004</v>
      </c>
      <c r="Y19" s="68">
        <f t="shared" si="18"/>
        <v>15.828236886509261</v>
      </c>
      <c r="Z19" s="76">
        <f t="shared" si="32"/>
        <v>0.7728951239077438</v>
      </c>
      <c r="AA19" s="68">
        <f t="shared" si="25"/>
        <v>17.60225483401394</v>
      </c>
      <c r="AB19" s="68">
        <f t="shared" si="31"/>
        <v>222.83468215412728</v>
      </c>
      <c r="AC19" s="66"/>
      <c r="AD19" s="79">
        <f>(80-25)/5</f>
        <v>11</v>
      </c>
      <c r="AE19" s="79">
        <f t="shared" si="26"/>
        <v>165</v>
      </c>
      <c r="AF19" s="79">
        <f t="shared" si="33"/>
        <v>58</v>
      </c>
      <c r="AG19" s="68">
        <f>AD19*S19*228/1228</f>
        <v>0.6229153094462528</v>
      </c>
      <c r="AH19" s="68">
        <f t="shared" si="27"/>
        <v>1.4624079234381495</v>
      </c>
      <c r="AI19" s="68">
        <v>1</v>
      </c>
      <c r="AJ19" s="68">
        <f t="shared" si="28"/>
        <v>2.4981536370148176</v>
      </c>
      <c r="AK19" s="68">
        <f>AH19+AJ19+AI19</f>
        <v>4.960561560452967</v>
      </c>
      <c r="AL19" s="68">
        <f t="shared" si="29"/>
        <v>32.18474288661751</v>
      </c>
    </row>
    <row r="20" spans="1:38" ht="13.5" customHeight="1">
      <c r="A20" s="70">
        <f t="shared" si="20"/>
        <v>0.13999999999999999</v>
      </c>
      <c r="B20" s="74">
        <f>(80-25)/5</f>
        <v>11</v>
      </c>
      <c r="C20" s="74">
        <f t="shared" si="1"/>
        <v>4.066666666666667</v>
      </c>
      <c r="D20" s="75">
        <f t="shared" si="2"/>
        <v>0.3333333333333332</v>
      </c>
      <c r="E20" s="75">
        <f t="shared" si="3"/>
        <v>0.46097560975609736</v>
      </c>
      <c r="F20" s="75">
        <f t="shared" si="4"/>
        <v>1.1481481481481481</v>
      </c>
      <c r="G20" s="75">
        <f t="shared" si="5"/>
        <v>0.32268292682926814</v>
      </c>
      <c r="H20" s="75">
        <f t="shared" si="6"/>
        <v>0.16728307254623034</v>
      </c>
      <c r="I20" s="75">
        <f t="shared" si="7"/>
        <v>0.23182795698924727</v>
      </c>
      <c r="J20" s="75">
        <f t="shared" si="8"/>
        <v>0.15365853658536577</v>
      </c>
      <c r="K20" s="75">
        <f t="shared" si="9"/>
        <v>0.5121951219512193</v>
      </c>
      <c r="L20" s="75">
        <f t="shared" si="10"/>
        <v>3.3931182795698915</v>
      </c>
      <c r="M20" s="75">
        <f t="shared" si="11"/>
        <v>2.481365576102417</v>
      </c>
      <c r="N20" s="75">
        <f t="shared" si="12"/>
        <v>0.7853658536585363</v>
      </c>
      <c r="O20" s="75">
        <f t="shared" si="13"/>
        <v>0.6310606060606058</v>
      </c>
      <c r="P20" s="75">
        <f t="shared" si="14"/>
        <v>0.6829268292682924</v>
      </c>
      <c r="Q20" s="69">
        <f t="shared" si="15"/>
        <v>26.370608517465314</v>
      </c>
      <c r="R20" s="69">
        <f t="shared" si="21"/>
        <v>291.2795638809899</v>
      </c>
      <c r="S20" s="76">
        <f t="shared" si="16"/>
        <v>0.3299999999999994</v>
      </c>
      <c r="T20" s="68">
        <f t="shared" si="22"/>
        <v>1.6157366326173344</v>
      </c>
      <c r="U20" s="68">
        <f t="shared" si="23"/>
        <v>2.8204682266711405</v>
      </c>
      <c r="V20" s="68">
        <f t="shared" si="17"/>
        <v>23.550140290794175</v>
      </c>
      <c r="W20" s="68">
        <f t="shared" si="24"/>
        <v>272.1653120516087</v>
      </c>
      <c r="X20" s="76">
        <f t="shared" si="30"/>
        <v>0.6700000000000004</v>
      </c>
      <c r="Y20" s="68">
        <f t="shared" si="18"/>
        <v>15.778593994832105</v>
      </c>
      <c r="Z20" s="76">
        <f t="shared" si="32"/>
        <v>0.7450931410333645</v>
      </c>
      <c r="AA20" s="68">
        <f t="shared" si="25"/>
        <v>17.547048001044224</v>
      </c>
      <c r="AB20" s="68">
        <f t="shared" si="31"/>
        <v>240.3817301551715</v>
      </c>
      <c r="AC20" s="66"/>
      <c r="AD20" s="79">
        <f>(80-25)/5</f>
        <v>11</v>
      </c>
      <c r="AE20" s="79">
        <f t="shared" si="26"/>
        <v>176</v>
      </c>
      <c r="AF20" s="79">
        <f t="shared" si="33"/>
        <v>69</v>
      </c>
      <c r="AG20" s="68">
        <f>AD20*S20*228/1228</f>
        <v>0.673973941368077</v>
      </c>
      <c r="AH20" s="68">
        <f t="shared" si="27"/>
        <v>1.5822774253593097</v>
      </c>
      <c r="AI20" s="68">
        <v>1</v>
      </c>
      <c r="AJ20" s="68">
        <f t="shared" si="28"/>
        <v>2.8039754486329898</v>
      </c>
      <c r="AK20" s="68">
        <f>AH20+AJ20+AI20</f>
        <v>5.3862528739923</v>
      </c>
      <c r="AL20" s="68">
        <f t="shared" si="29"/>
        <v>37.570995760609804</v>
      </c>
    </row>
    <row r="21" spans="1:38" ht="13.5" customHeight="1">
      <c r="A21" s="70">
        <f t="shared" si="20"/>
        <v>0.15</v>
      </c>
      <c r="B21" s="74">
        <f>(80-25)/5</f>
        <v>11</v>
      </c>
      <c r="C21" s="74">
        <f t="shared" si="1"/>
        <v>4.357142857142858</v>
      </c>
      <c r="D21" s="75">
        <f t="shared" si="2"/>
        <v>0.35714285714285704</v>
      </c>
      <c r="E21" s="75">
        <f t="shared" si="3"/>
        <v>0.49390243902439007</v>
      </c>
      <c r="F21" s="75">
        <f t="shared" si="4"/>
        <v>1.23015873015873</v>
      </c>
      <c r="G21" s="75">
        <f t="shared" si="5"/>
        <v>0.345731707317073</v>
      </c>
      <c r="H21" s="75">
        <f t="shared" si="6"/>
        <v>0.17923186344238967</v>
      </c>
      <c r="I21" s="75">
        <f t="shared" si="7"/>
        <v>0.2483870967741935</v>
      </c>
      <c r="J21" s="75">
        <f t="shared" si="8"/>
        <v>0.16463414634146334</v>
      </c>
      <c r="K21" s="75">
        <f t="shared" si="9"/>
        <v>0.5487804878048779</v>
      </c>
      <c r="L21" s="75">
        <f t="shared" si="10"/>
        <v>3.6354838709677413</v>
      </c>
      <c r="M21" s="75">
        <f t="shared" si="11"/>
        <v>2.658605974395447</v>
      </c>
      <c r="N21" s="75">
        <f t="shared" si="12"/>
        <v>0.841463414634146</v>
      </c>
      <c r="O21" s="75">
        <f t="shared" si="13"/>
        <v>0.6761363636363634</v>
      </c>
      <c r="P21" s="75">
        <f t="shared" si="14"/>
        <v>0.7317073170731705</v>
      </c>
      <c r="Q21" s="69">
        <f t="shared" si="15"/>
        <v>27.468509125855697</v>
      </c>
      <c r="R21" s="69">
        <f t="shared" si="21"/>
        <v>318.7480730068456</v>
      </c>
      <c r="S21" s="76">
        <f t="shared" si="16"/>
        <v>0.3549999999999994</v>
      </c>
      <c r="T21" s="68">
        <f t="shared" si="22"/>
        <v>1.8105058050869354</v>
      </c>
      <c r="U21" s="68">
        <f t="shared" si="23"/>
        <v>3.1604619183383673</v>
      </c>
      <c r="V21" s="68">
        <f t="shared" si="17"/>
        <v>24.30804720751733</v>
      </c>
      <c r="W21" s="68">
        <f t="shared" si="24"/>
        <v>296.473359259126</v>
      </c>
      <c r="X21" s="76">
        <f t="shared" si="30"/>
        <v>0.6450000000000004</v>
      </c>
      <c r="Y21" s="68">
        <f t="shared" si="18"/>
        <v>15.678690448848686</v>
      </c>
      <c r="Z21" s="76">
        <f t="shared" si="32"/>
        <v>0.7172911581589854</v>
      </c>
      <c r="AA21" s="68">
        <f t="shared" si="25"/>
        <v>17.435947334063396</v>
      </c>
      <c r="AB21" s="68">
        <f t="shared" si="31"/>
        <v>257.8176774892349</v>
      </c>
      <c r="AC21" s="66"/>
      <c r="AD21" s="79">
        <f>(80-25)/5</f>
        <v>11</v>
      </c>
      <c r="AE21" s="79">
        <f t="shared" si="26"/>
        <v>187</v>
      </c>
      <c r="AF21" s="79">
        <f t="shared" si="33"/>
        <v>80</v>
      </c>
      <c r="AG21" s="68">
        <f>AD21*S21*228/1228</f>
        <v>0.7250325732899011</v>
      </c>
      <c r="AH21" s="68">
        <f t="shared" si="27"/>
        <v>1.7021469272804697</v>
      </c>
      <c r="AI21" s="68">
        <v>1</v>
      </c>
      <c r="AJ21" s="68">
        <f t="shared" si="28"/>
        <v>3.109797260251161</v>
      </c>
      <c r="AK21" s="68">
        <f>AH21+AJ21+AI21</f>
        <v>5.811944187531631</v>
      </c>
      <c r="AL21" s="68">
        <f t="shared" si="29"/>
        <v>43.382939948141434</v>
      </c>
    </row>
    <row r="22" spans="1:38" ht="13.5" customHeight="1">
      <c r="A22" s="70">
        <f t="shared" si="20"/>
        <v>0.16</v>
      </c>
      <c r="B22" s="80">
        <f aca="true" t="shared" si="34" ref="B22:B29">(170-80)/8</f>
        <v>11.25</v>
      </c>
      <c r="C22" s="74">
        <f t="shared" si="1"/>
        <v>4.647619047619048</v>
      </c>
      <c r="D22" s="75">
        <f t="shared" si="2"/>
        <v>0.3809523809523808</v>
      </c>
      <c r="E22" s="75">
        <f t="shared" si="3"/>
        <v>0.5268292682926827</v>
      </c>
      <c r="F22" s="75">
        <f t="shared" si="4"/>
        <v>1.312169312169312</v>
      </c>
      <c r="G22" s="75">
        <f t="shared" si="5"/>
        <v>0.36878048780487793</v>
      </c>
      <c r="H22" s="75">
        <f t="shared" si="6"/>
        <v>0.191180654338549</v>
      </c>
      <c r="I22" s="75">
        <f t="shared" si="7"/>
        <v>0.26494623655913974</v>
      </c>
      <c r="J22" s="75">
        <f t="shared" si="8"/>
        <v>0.1756097560975609</v>
      </c>
      <c r="K22" s="75">
        <f t="shared" si="9"/>
        <v>0.5853658536585363</v>
      </c>
      <c r="L22" s="75">
        <f t="shared" si="10"/>
        <v>3.877849462365591</v>
      </c>
      <c r="M22" s="75">
        <f t="shared" si="11"/>
        <v>2.835846372688477</v>
      </c>
      <c r="N22" s="75">
        <f t="shared" si="12"/>
        <v>0.8975609756097558</v>
      </c>
      <c r="O22" s="75">
        <f t="shared" si="13"/>
        <v>0.721212121212121</v>
      </c>
      <c r="P22" s="75">
        <f t="shared" si="14"/>
        <v>0.7804878048780486</v>
      </c>
      <c r="Q22" s="69">
        <f t="shared" si="15"/>
        <v>28.816409734246086</v>
      </c>
      <c r="R22" s="69">
        <f t="shared" si="21"/>
        <v>347.56448274109164</v>
      </c>
      <c r="S22" s="76">
        <f t="shared" si="16"/>
        <v>0.37999999999999945</v>
      </c>
      <c r="T22" s="68">
        <f t="shared" si="22"/>
        <v>2.0331056509569034</v>
      </c>
      <c r="U22" s="68">
        <f t="shared" si="23"/>
        <v>3.549037494248351</v>
      </c>
      <c r="V22" s="68">
        <f t="shared" si="17"/>
        <v>25.267372239997734</v>
      </c>
      <c r="W22" s="68">
        <f t="shared" si="24"/>
        <v>321.74073149912374</v>
      </c>
      <c r="X22" s="76">
        <f t="shared" si="30"/>
        <v>0.6200000000000003</v>
      </c>
      <c r="Y22" s="68">
        <f t="shared" si="18"/>
        <v>15.665770788798604</v>
      </c>
      <c r="Z22" s="76">
        <f t="shared" si="32"/>
        <v>0.6894891752846061</v>
      </c>
      <c r="AA22" s="68">
        <f t="shared" si="25"/>
        <v>17.42157964736519</v>
      </c>
      <c r="AB22" s="68">
        <f t="shared" si="31"/>
        <v>275.2392571366001</v>
      </c>
      <c r="AC22" s="66"/>
      <c r="AD22" s="69">
        <f aca="true" t="shared" si="35" ref="AD22:AD29">(170-80)/8</f>
        <v>11.25</v>
      </c>
      <c r="AE22" s="79">
        <f t="shared" si="26"/>
        <v>198.25</v>
      </c>
      <c r="AF22" s="79">
        <f t="shared" si="33"/>
        <v>91.25</v>
      </c>
      <c r="AG22" s="68">
        <f>AD22*S22*228/1228</f>
        <v>0.79372964169381</v>
      </c>
      <c r="AH22" s="68">
        <f t="shared" si="27"/>
        <v>1.863425893501667</v>
      </c>
      <c r="AI22" s="68">
        <v>1</v>
      </c>
      <c r="AJ22" s="68">
        <f t="shared" si="28"/>
        <v>3.4932467780481815</v>
      </c>
      <c r="AK22" s="68">
        <f>AH22+AJ22+AI22</f>
        <v>6.356672671549848</v>
      </c>
      <c r="AL22" s="68">
        <f t="shared" si="29"/>
        <v>49.739612619691286</v>
      </c>
    </row>
    <row r="23" spans="1:41" ht="13.5" customHeight="1">
      <c r="A23" s="70">
        <f t="shared" si="20"/>
        <v>0.17</v>
      </c>
      <c r="B23" s="80">
        <f t="shared" si="34"/>
        <v>11.25</v>
      </c>
      <c r="C23" s="74">
        <f t="shared" si="1"/>
        <v>4.938095238095239</v>
      </c>
      <c r="D23" s="75">
        <f t="shared" si="2"/>
        <v>0.4047619047619047</v>
      </c>
      <c r="E23" s="75">
        <f t="shared" si="3"/>
        <v>0.5597560975609756</v>
      </c>
      <c r="F23" s="75">
        <f t="shared" si="4"/>
        <v>1.3941798941798942</v>
      </c>
      <c r="G23" s="75">
        <f t="shared" si="5"/>
        <v>0.3918292682926828</v>
      </c>
      <c r="H23" s="75">
        <f t="shared" si="6"/>
        <v>0.20312944523470833</v>
      </c>
      <c r="I23" s="75">
        <f t="shared" si="7"/>
        <v>0.281505376344086</v>
      </c>
      <c r="J23" s="75">
        <f t="shared" si="8"/>
        <v>0.18658536585365848</v>
      </c>
      <c r="K23" s="75">
        <f t="shared" si="9"/>
        <v>0.621951219512195</v>
      </c>
      <c r="L23" s="75">
        <f t="shared" si="10"/>
        <v>4.12021505376344</v>
      </c>
      <c r="M23" s="75">
        <f t="shared" si="11"/>
        <v>3.0130867709815075</v>
      </c>
      <c r="N23" s="75">
        <f t="shared" si="12"/>
        <v>0.9536585365853656</v>
      </c>
      <c r="O23" s="75">
        <f t="shared" si="13"/>
        <v>0.7662878787878785</v>
      </c>
      <c r="P23" s="75">
        <f t="shared" si="14"/>
        <v>0.8292682926829267</v>
      </c>
      <c r="Q23" s="69">
        <f t="shared" si="15"/>
        <v>29.914310342636462</v>
      </c>
      <c r="R23" s="69">
        <f t="shared" si="21"/>
        <v>377.4787930837281</v>
      </c>
      <c r="S23" s="76">
        <f t="shared" si="16"/>
        <v>0.40499999999999947</v>
      </c>
      <c r="T23" s="68">
        <f t="shared" si="22"/>
        <v>2.2494197207158364</v>
      </c>
      <c r="U23" s="68">
        <f t="shared" si="23"/>
        <v>3.926640470142189</v>
      </c>
      <c r="V23" s="68">
        <f t="shared" si="17"/>
        <v>25.987669872494273</v>
      </c>
      <c r="W23" s="68">
        <f t="shared" si="24"/>
        <v>347.728401371618</v>
      </c>
      <c r="X23" s="76">
        <f t="shared" si="30"/>
        <v>0.5950000000000003</v>
      </c>
      <c r="Y23" s="68">
        <f t="shared" si="18"/>
        <v>15.4626635741341</v>
      </c>
      <c r="Z23" s="76">
        <f t="shared" si="32"/>
        <v>0.6616871924102268</v>
      </c>
      <c r="AA23" s="68">
        <f t="shared" si="25"/>
        <v>17.19570831521457</v>
      </c>
      <c r="AB23" s="68">
        <f t="shared" si="31"/>
        <v>292.43496545181466</v>
      </c>
      <c r="AC23" s="66"/>
      <c r="AD23" s="69">
        <f t="shared" si="35"/>
        <v>11.25</v>
      </c>
      <c r="AE23" s="79">
        <f t="shared" si="26"/>
        <v>209.5</v>
      </c>
      <c r="AF23" s="79">
        <f t="shared" si="33"/>
        <v>102.5</v>
      </c>
      <c r="AG23" s="68">
        <f>AD23*S23*228/1228</f>
        <v>0.8459486970684028</v>
      </c>
      <c r="AH23" s="68">
        <f t="shared" si="27"/>
        <v>1.9860197022846715</v>
      </c>
      <c r="AI23" s="68">
        <v>1</v>
      </c>
      <c r="AJ23" s="68">
        <f t="shared" si="28"/>
        <v>3.806019085384949</v>
      </c>
      <c r="AK23" s="68">
        <f>AH23+AJ23+AI23</f>
        <v>6.79203878766962</v>
      </c>
      <c r="AL23" s="68">
        <f t="shared" si="29"/>
        <v>56.531651407360904</v>
      </c>
      <c r="AM23" s="115" t="s">
        <v>148</v>
      </c>
      <c r="AN23" s="115" t="s">
        <v>149</v>
      </c>
      <c r="AO23" s="115" t="s">
        <v>150</v>
      </c>
    </row>
    <row r="24" spans="1:41" ht="13.5" customHeight="1">
      <c r="A24" s="70">
        <f t="shared" si="20"/>
        <v>0.18000000000000002</v>
      </c>
      <c r="B24" s="80">
        <f t="shared" si="34"/>
        <v>11.25</v>
      </c>
      <c r="C24" s="74">
        <f t="shared" si="1"/>
        <v>5.2285714285714295</v>
      </c>
      <c r="D24" s="75">
        <f t="shared" si="2"/>
        <v>0.4285714285714285</v>
      </c>
      <c r="E24" s="75">
        <f t="shared" si="3"/>
        <v>0.5926829268292682</v>
      </c>
      <c r="F24" s="75">
        <f t="shared" si="4"/>
        <v>1.4761904761904763</v>
      </c>
      <c r="G24" s="75">
        <f t="shared" si="5"/>
        <v>0.4148780487804877</v>
      </c>
      <c r="H24" s="75">
        <f t="shared" si="6"/>
        <v>0.21507823613086766</v>
      </c>
      <c r="I24" s="75">
        <f t="shared" si="7"/>
        <v>0.2980645161290323</v>
      </c>
      <c r="J24" s="75">
        <f t="shared" si="8"/>
        <v>0.19756097560975605</v>
      </c>
      <c r="K24" s="75">
        <f t="shared" si="9"/>
        <v>0.6585365853658535</v>
      </c>
      <c r="L24" s="75">
        <f t="shared" si="10"/>
        <v>4.36258064516129</v>
      </c>
      <c r="M24" s="75">
        <f t="shared" si="11"/>
        <v>3.190327169274537</v>
      </c>
      <c r="N24" s="75">
        <f t="shared" si="12"/>
        <v>1.0097560975609754</v>
      </c>
      <c r="O24" s="75">
        <f t="shared" si="13"/>
        <v>0.8113636363636362</v>
      </c>
      <c r="P24" s="75">
        <f t="shared" si="14"/>
        <v>0.8780487804878047</v>
      </c>
      <c r="Q24" s="69">
        <f t="shared" si="15"/>
        <v>31.012210951026844</v>
      </c>
      <c r="R24" s="69">
        <f t="shared" si="21"/>
        <v>408.49100403475495</v>
      </c>
      <c r="S24" s="76">
        <f t="shared" si="16"/>
        <v>0.4299999999999995</v>
      </c>
      <c r="T24" s="68">
        <f t="shared" si="22"/>
        <v>2.4759260273930526</v>
      </c>
      <c r="U24" s="68">
        <f t="shared" si="23"/>
        <v>4.322035256784389</v>
      </c>
      <c r="V24" s="68">
        <f t="shared" si="17"/>
        <v>26.690175694242456</v>
      </c>
      <c r="W24" s="68">
        <f t="shared" si="24"/>
        <v>374.41857706586046</v>
      </c>
      <c r="X24" s="76">
        <f t="shared" si="30"/>
        <v>0.5700000000000003</v>
      </c>
      <c r="Y24" s="68">
        <f t="shared" si="18"/>
        <v>15.213400145718207</v>
      </c>
      <c r="Z24" s="76">
        <f t="shared" si="32"/>
        <v>0.6338852095358475</v>
      </c>
      <c r="AA24" s="68">
        <f t="shared" si="25"/>
        <v>16.918507612493464</v>
      </c>
      <c r="AB24" s="68">
        <f t="shared" si="31"/>
        <v>309.3534730643081</v>
      </c>
      <c r="AC24" s="66"/>
      <c r="AD24" s="69">
        <f t="shared" si="35"/>
        <v>11.25</v>
      </c>
      <c r="AE24" s="79">
        <f t="shared" si="26"/>
        <v>220.75</v>
      </c>
      <c r="AF24" s="79">
        <f t="shared" si="33"/>
        <v>113.75</v>
      </c>
      <c r="AG24" s="68">
        <f>AD24*S24*228/1228</f>
        <v>0.8981677524429956</v>
      </c>
      <c r="AH24" s="68">
        <f t="shared" si="27"/>
        <v>2.1086135110676762</v>
      </c>
      <c r="AI24" s="68">
        <v>1</v>
      </c>
      <c r="AJ24" s="68">
        <f t="shared" si="28"/>
        <v>4.1187913927217155</v>
      </c>
      <c r="AK24" s="68">
        <f>AH24+AJ24+AI24</f>
        <v>7.227404903789392</v>
      </c>
      <c r="AL24" s="68">
        <f t="shared" si="29"/>
        <v>63.759056311150296</v>
      </c>
      <c r="AM24" s="110"/>
      <c r="AN24" s="110"/>
      <c r="AO24" s="110"/>
    </row>
    <row r="25" spans="1:41" ht="13.5" customHeight="1">
      <c r="A25" s="70">
        <f t="shared" si="20"/>
        <v>0.19000000000000003</v>
      </c>
      <c r="B25" s="80">
        <f t="shared" si="34"/>
        <v>11.25</v>
      </c>
      <c r="C25" s="74">
        <f t="shared" si="1"/>
        <v>5.519047619047621</v>
      </c>
      <c r="D25" s="75">
        <f t="shared" si="2"/>
        <v>0.45238095238095233</v>
      </c>
      <c r="E25" s="75">
        <f t="shared" si="3"/>
        <v>0.6256097560975609</v>
      </c>
      <c r="F25" s="75">
        <f t="shared" si="4"/>
        <v>1.5582010582010581</v>
      </c>
      <c r="G25" s="75">
        <f t="shared" si="5"/>
        <v>0.4379268292682926</v>
      </c>
      <c r="H25" s="75">
        <f t="shared" si="6"/>
        <v>0.22702702702702698</v>
      </c>
      <c r="I25" s="75">
        <f t="shared" si="7"/>
        <v>0.3146236559139785</v>
      </c>
      <c r="J25" s="75">
        <f t="shared" si="8"/>
        <v>0.20853658536585362</v>
      </c>
      <c r="K25" s="75">
        <f t="shared" si="9"/>
        <v>0.695121951219512</v>
      </c>
      <c r="L25" s="75">
        <f t="shared" si="10"/>
        <v>4.604946236559139</v>
      </c>
      <c r="M25" s="75">
        <f t="shared" si="11"/>
        <v>3.367567567567567</v>
      </c>
      <c r="N25" s="75">
        <f t="shared" si="12"/>
        <v>1.0658536585365852</v>
      </c>
      <c r="O25" s="75">
        <f t="shared" si="13"/>
        <v>0.8564393939393938</v>
      </c>
      <c r="P25" s="75">
        <f t="shared" si="14"/>
        <v>0.9268292682926828</v>
      </c>
      <c r="Q25" s="69">
        <f t="shared" si="15"/>
        <v>32.11011155941722</v>
      </c>
      <c r="R25" s="69">
        <f t="shared" si="21"/>
        <v>440.60111559417214</v>
      </c>
      <c r="S25" s="76">
        <f t="shared" si="16"/>
        <v>0.4549999999999995</v>
      </c>
      <c r="T25" s="68">
        <f t="shared" si="22"/>
        <v>2.7126245709885497</v>
      </c>
      <c r="U25" s="68">
        <f t="shared" si="23"/>
        <v>4.735221854174947</v>
      </c>
      <c r="V25" s="68">
        <f t="shared" si="17"/>
        <v>27.374889705242275</v>
      </c>
      <c r="W25" s="68">
        <f t="shared" si="24"/>
        <v>401.7934667711027</v>
      </c>
      <c r="X25" s="76">
        <f t="shared" si="30"/>
        <v>0.5450000000000003</v>
      </c>
      <c r="Y25" s="68">
        <f t="shared" si="18"/>
        <v>14.919314889357047</v>
      </c>
      <c r="Z25" s="76">
        <f t="shared" si="32"/>
        <v>0.6060832266614682</v>
      </c>
      <c r="AA25" s="68">
        <f t="shared" si="25"/>
        <v>16.591461482055045</v>
      </c>
      <c r="AB25" s="68">
        <f t="shared" si="31"/>
        <v>325.94493454636313</v>
      </c>
      <c r="AC25" s="66"/>
      <c r="AD25" s="69">
        <f t="shared" si="35"/>
        <v>11.25</v>
      </c>
      <c r="AE25" s="79">
        <f t="shared" si="26"/>
        <v>232</v>
      </c>
      <c r="AF25" s="79">
        <f t="shared" si="33"/>
        <v>125</v>
      </c>
      <c r="AG25" s="68">
        <f>AD25*S25*228/1228</f>
        <v>0.9503868078175886</v>
      </c>
      <c r="AH25" s="68">
        <f t="shared" si="27"/>
        <v>2.231207319850681</v>
      </c>
      <c r="AI25" s="68">
        <v>2</v>
      </c>
      <c r="AJ25" s="68">
        <f t="shared" si="28"/>
        <v>4.431563700058483</v>
      </c>
      <c r="AK25" s="68">
        <f>AH25+AJ25+AI25</f>
        <v>8.662771019909163</v>
      </c>
      <c r="AL25" s="68">
        <f t="shared" si="29"/>
        <v>72.42182733105946</v>
      </c>
      <c r="AM25" s="2">
        <f>SUM(AH7:AH25)</f>
        <v>22.90488237164415</v>
      </c>
      <c r="AN25" s="2">
        <f>SUM(AI7:AI25)</f>
        <v>14</v>
      </c>
      <c r="AO25" s="2">
        <f>SUM(AJ7:AJ25)</f>
        <v>35.51694495941531</v>
      </c>
    </row>
    <row r="26" spans="1:41" ht="13.5" customHeight="1">
      <c r="A26" s="70">
        <f t="shared" si="20"/>
        <v>0.20000000000000004</v>
      </c>
      <c r="B26" s="80">
        <f t="shared" si="34"/>
        <v>11.25</v>
      </c>
      <c r="C26" s="74">
        <f t="shared" si="1"/>
        <v>5.809523809523812</v>
      </c>
      <c r="D26" s="75">
        <f t="shared" si="2"/>
        <v>0.47619047619047616</v>
      </c>
      <c r="E26" s="75">
        <f t="shared" si="3"/>
        <v>0.6585365853658536</v>
      </c>
      <c r="F26" s="75">
        <f t="shared" si="4"/>
        <v>1.6402116402116405</v>
      </c>
      <c r="G26" s="75">
        <f t="shared" si="5"/>
        <v>0.4609756097560974</v>
      </c>
      <c r="H26" s="75">
        <f t="shared" si="6"/>
        <v>0.23897581792318626</v>
      </c>
      <c r="I26" s="75">
        <f t="shared" si="7"/>
        <v>0.3311827956989248</v>
      </c>
      <c r="J26" s="75">
        <f t="shared" si="8"/>
        <v>0.21951219512195116</v>
      </c>
      <c r="K26" s="75">
        <f t="shared" si="9"/>
        <v>0.7317073170731706</v>
      </c>
      <c r="L26" s="75">
        <f t="shared" si="10"/>
        <v>4.84731182795699</v>
      </c>
      <c r="M26" s="75">
        <f t="shared" si="11"/>
        <v>3.5448079658605973</v>
      </c>
      <c r="N26" s="75">
        <f t="shared" si="12"/>
        <v>1.1219512195121948</v>
      </c>
      <c r="O26" s="75">
        <f t="shared" si="13"/>
        <v>0.9015151515151515</v>
      </c>
      <c r="P26" s="75">
        <f t="shared" si="14"/>
        <v>0.9756097560975608</v>
      </c>
      <c r="Q26" s="69">
        <f t="shared" si="15"/>
        <v>33.2080121678076</v>
      </c>
      <c r="R26" s="69">
        <f t="shared" si="21"/>
        <v>473.80912776197977</v>
      </c>
      <c r="S26" s="76">
        <f t="shared" si="16"/>
        <v>0.47999999999999954</v>
      </c>
      <c r="T26" s="68">
        <f t="shared" si="22"/>
        <v>2.959515351502329</v>
      </c>
      <c r="U26" s="68">
        <f t="shared" si="23"/>
        <v>5.166200262313864</v>
      </c>
      <c r="V26" s="68">
        <f t="shared" si="17"/>
        <v>28.041811905493738</v>
      </c>
      <c r="W26" s="68">
        <f t="shared" si="24"/>
        <v>429.83527867659643</v>
      </c>
      <c r="X26" s="76">
        <f t="shared" si="30"/>
        <v>0.5200000000000002</v>
      </c>
      <c r="Y26" s="68">
        <f t="shared" si="18"/>
        <v>14.581742190856751</v>
      </c>
      <c r="Z26" s="76">
        <f t="shared" si="32"/>
        <v>0.5782812437870889</v>
      </c>
      <c r="AA26" s="68">
        <f t="shared" si="25"/>
        <v>16.216053866752517</v>
      </c>
      <c r="AB26" s="68">
        <f t="shared" si="31"/>
        <v>342.16098841311566</v>
      </c>
      <c r="AC26" s="66"/>
      <c r="AD26" s="69">
        <f t="shared" si="35"/>
        <v>11.25</v>
      </c>
      <c r="AE26" s="79">
        <f t="shared" si="26"/>
        <v>243.25</v>
      </c>
      <c r="AF26" s="79">
        <f t="shared" si="33"/>
        <v>136.25</v>
      </c>
      <c r="AG26" s="68">
        <f>AD26*S26*228/1228</f>
        <v>1.0026058631921815</v>
      </c>
      <c r="AH26" s="68">
        <f t="shared" si="27"/>
        <v>2.3538011286336857</v>
      </c>
      <c r="AI26" s="68">
        <v>2</v>
      </c>
      <c r="AJ26" s="68">
        <f t="shared" si="28"/>
        <v>4.74433600739525</v>
      </c>
      <c r="AK26" s="68">
        <f>AH26+AJ26+AI26</f>
        <v>9.098137136028935</v>
      </c>
      <c r="AL26" s="68">
        <f t="shared" si="29"/>
        <v>81.5199644670884</v>
      </c>
      <c r="AM26" s="2">
        <f>SUM(AH7:AH26)</f>
        <v>25.258683500277833</v>
      </c>
      <c r="AN26" s="2">
        <f>SUM(AI7:AI26)</f>
        <v>16</v>
      </c>
      <c r="AO26" s="2">
        <f>SUM(AJ7:AJ26)</f>
        <v>40.26128096681056</v>
      </c>
    </row>
    <row r="27" spans="1:41" ht="13.5" customHeight="1">
      <c r="A27" s="70">
        <f t="shared" si="20"/>
        <v>0.21000000000000005</v>
      </c>
      <c r="B27" s="80">
        <f t="shared" si="34"/>
        <v>11.25</v>
      </c>
      <c r="C27" s="80">
        <v>3</v>
      </c>
      <c r="D27" s="75">
        <f t="shared" si="2"/>
        <v>0.5</v>
      </c>
      <c r="E27" s="75">
        <f t="shared" si="3"/>
        <v>0.6914634146341463</v>
      </c>
      <c r="F27" s="75">
        <f t="shared" si="4"/>
        <v>1.7222222222222225</v>
      </c>
      <c r="G27" s="75">
        <f t="shared" si="5"/>
        <v>0.48402439024390237</v>
      </c>
      <c r="H27" s="75">
        <f t="shared" si="6"/>
        <v>0.2509246088193456</v>
      </c>
      <c r="I27" s="75">
        <f t="shared" si="7"/>
        <v>0.347741935483871</v>
      </c>
      <c r="J27" s="75">
        <f t="shared" si="8"/>
        <v>0.23048780487804874</v>
      </c>
      <c r="K27" s="75">
        <f t="shared" si="9"/>
        <v>0.7682926829268292</v>
      </c>
      <c r="L27" s="75">
        <f t="shared" si="10"/>
        <v>5.089677419354839</v>
      </c>
      <c r="M27" s="75">
        <f t="shared" si="11"/>
        <v>3.722048364153627</v>
      </c>
      <c r="N27" s="75">
        <f t="shared" si="12"/>
        <v>1.1780487804878048</v>
      </c>
      <c r="O27" s="75">
        <f t="shared" si="13"/>
        <v>0.9465909090909089</v>
      </c>
      <c r="P27" s="75">
        <f t="shared" si="14"/>
        <v>1.0243902439024388</v>
      </c>
      <c r="Q27" s="69">
        <f t="shared" si="15"/>
        <v>31.205912776197984</v>
      </c>
      <c r="R27" s="69">
        <f t="shared" si="21"/>
        <v>505.01504053817774</v>
      </c>
      <c r="S27" s="76">
        <f t="shared" si="16"/>
        <v>0.5049999999999996</v>
      </c>
      <c r="T27" s="68">
        <f t="shared" si="22"/>
        <v>2.92593550248488</v>
      </c>
      <c r="U27" s="68">
        <f t="shared" si="23"/>
        <v>5.10758248061716</v>
      </c>
      <c r="V27" s="68">
        <f t="shared" si="17"/>
        <v>26.098330295580823</v>
      </c>
      <c r="W27" s="68">
        <f t="shared" si="24"/>
        <v>455.93360897217724</v>
      </c>
      <c r="X27" s="76">
        <f t="shared" si="30"/>
        <v>0.4950000000000002</v>
      </c>
      <c r="Y27" s="68">
        <f t="shared" si="18"/>
        <v>12.918673496312513</v>
      </c>
      <c r="Z27" s="76">
        <f t="shared" si="32"/>
        <v>0.5504792609127096</v>
      </c>
      <c r="AA27" s="68">
        <f t="shared" si="25"/>
        <v>14.36658957216711</v>
      </c>
      <c r="AB27" s="68">
        <f t="shared" si="31"/>
        <v>356.5275779852828</v>
      </c>
      <c r="AC27" s="66"/>
      <c r="AD27" s="69">
        <f t="shared" si="35"/>
        <v>11.25</v>
      </c>
      <c r="AE27" s="79">
        <f t="shared" si="26"/>
        <v>254.5</v>
      </c>
      <c r="AF27" s="79">
        <f t="shared" si="33"/>
        <v>147.5</v>
      </c>
      <c r="AG27" s="68">
        <f>AD27*S27*228/1228</f>
        <v>1.0548249185667744</v>
      </c>
      <c r="AH27" s="68">
        <f t="shared" si="27"/>
        <v>2.476394937416691</v>
      </c>
      <c r="AI27" s="68">
        <v>2</v>
      </c>
      <c r="AJ27" s="68">
        <f t="shared" si="28"/>
        <v>5.057108314732017</v>
      </c>
      <c r="AK27" s="68">
        <f>AH27+AJ27+AI27</f>
        <v>9.533503252148709</v>
      </c>
      <c r="AL27" s="68">
        <f t="shared" si="29"/>
        <v>91.0534677192371</v>
      </c>
      <c r="AM27" s="2">
        <f>SUM(AH7:AH27)</f>
        <v>27.735078437694526</v>
      </c>
      <c r="AN27" s="2">
        <f>SUM(AI7:AI27)</f>
        <v>18</v>
      </c>
      <c r="AO27" s="2">
        <f>SUM(AJ7:AJ27)</f>
        <v>45.31838928154258</v>
      </c>
    </row>
    <row r="28" spans="1:41" ht="13.5" customHeight="1">
      <c r="A28" s="70">
        <f t="shared" si="20"/>
        <v>0.22000000000000006</v>
      </c>
      <c r="B28" s="80">
        <f t="shared" si="34"/>
        <v>11.25</v>
      </c>
      <c r="C28" s="80">
        <v>3</v>
      </c>
      <c r="D28" s="75">
        <f t="shared" si="2"/>
        <v>0.5238095238095238</v>
      </c>
      <c r="E28" s="75">
        <f t="shared" si="3"/>
        <v>0.7243902439024389</v>
      </c>
      <c r="F28" s="75">
        <f t="shared" si="4"/>
        <v>1.8042328042328046</v>
      </c>
      <c r="G28" s="75">
        <f t="shared" si="5"/>
        <v>0.5070731707317072</v>
      </c>
      <c r="H28" s="75">
        <f t="shared" si="6"/>
        <v>0.26287339971550494</v>
      </c>
      <c r="I28" s="75">
        <f t="shared" si="7"/>
        <v>0.3643010752688172</v>
      </c>
      <c r="J28" s="75">
        <f t="shared" si="8"/>
        <v>0.2414634146341463</v>
      </c>
      <c r="K28" s="75">
        <f t="shared" si="9"/>
        <v>0.8048780487804877</v>
      </c>
      <c r="L28" s="75">
        <f t="shared" si="10"/>
        <v>5.332043010752689</v>
      </c>
      <c r="M28" s="75">
        <f t="shared" si="11"/>
        <v>3.899288762446657</v>
      </c>
      <c r="N28" s="75">
        <f t="shared" si="12"/>
        <v>1.2341463414634146</v>
      </c>
      <c r="O28" s="75">
        <f t="shared" si="13"/>
        <v>0.9916666666666666</v>
      </c>
      <c r="P28" s="75">
        <f t="shared" si="14"/>
        <v>1.073170731707317</v>
      </c>
      <c r="Q28" s="69">
        <f t="shared" si="15"/>
        <v>32.013337194112175</v>
      </c>
      <c r="R28" s="69">
        <f t="shared" si="21"/>
        <v>537.0283777322899</v>
      </c>
      <c r="S28" s="78">
        <f t="shared" si="16"/>
        <v>0.5299999999999996</v>
      </c>
      <c r="T28" s="69">
        <f t="shared" si="22"/>
        <v>3.1502375134662146</v>
      </c>
      <c r="U28" s="69">
        <f t="shared" si="23"/>
        <v>5.499129396358302</v>
      </c>
      <c r="V28" s="69">
        <f t="shared" si="17"/>
        <v>26.514207797753873</v>
      </c>
      <c r="W28" s="69">
        <f t="shared" si="24"/>
        <v>482.44781676993114</v>
      </c>
      <c r="X28" s="78">
        <f t="shared" si="30"/>
        <v>0.4700000000000002</v>
      </c>
      <c r="Y28" s="69">
        <f t="shared" si="18"/>
        <v>12.461677664944325</v>
      </c>
      <c r="Z28" s="78">
        <f t="shared" si="32"/>
        <v>0.5226772780383303</v>
      </c>
      <c r="AA28" s="69">
        <f t="shared" si="25"/>
        <v>13.858373961072667</v>
      </c>
      <c r="AB28" s="69">
        <f t="shared" si="31"/>
        <v>370.3859519463555</v>
      </c>
      <c r="AC28" s="64"/>
      <c r="AD28" s="69">
        <f t="shared" si="35"/>
        <v>11.25</v>
      </c>
      <c r="AE28" s="69">
        <f t="shared" si="26"/>
        <v>265.75</v>
      </c>
      <c r="AF28" s="69">
        <f t="shared" si="33"/>
        <v>158.75</v>
      </c>
      <c r="AG28" s="69">
        <f>AD28*S28*228/1228</f>
        <v>1.107043973941367</v>
      </c>
      <c r="AH28" s="69">
        <f t="shared" si="27"/>
        <v>2.598988746199695</v>
      </c>
      <c r="AI28" s="69">
        <v>2</v>
      </c>
      <c r="AJ28" s="69">
        <f t="shared" si="28"/>
        <v>5.369880622068784</v>
      </c>
      <c r="AK28" s="69">
        <f>AH28+AJ28+AI28</f>
        <v>9.968869368268479</v>
      </c>
      <c r="AL28" s="69">
        <f t="shared" si="29"/>
        <v>101.02233708750558</v>
      </c>
      <c r="AM28" s="127">
        <f>SUM(AH7:AH28)</f>
        <v>30.33406718389422</v>
      </c>
      <c r="AN28" s="127">
        <f>SUM(AI7:AI28)</f>
        <v>20</v>
      </c>
      <c r="AO28" s="127">
        <f>SUM(AJ7:AJ28)</f>
        <v>50.68826990361136</v>
      </c>
    </row>
    <row r="29" spans="1:41" s="137" customFormat="1" ht="13.5" customHeight="1">
      <c r="A29" s="130">
        <f t="shared" si="20"/>
        <v>0.23000000000000007</v>
      </c>
      <c r="B29" s="131">
        <f t="shared" si="34"/>
        <v>11.25</v>
      </c>
      <c r="C29" s="131">
        <v>3</v>
      </c>
      <c r="D29" s="132">
        <f t="shared" si="2"/>
        <v>0.5476190476190477</v>
      </c>
      <c r="E29" s="132">
        <f t="shared" si="3"/>
        <v>0.7573170731707316</v>
      </c>
      <c r="F29" s="132">
        <f t="shared" si="4"/>
        <v>1.8862433862433865</v>
      </c>
      <c r="G29" s="132">
        <f t="shared" si="5"/>
        <v>0.5301219512195122</v>
      </c>
      <c r="H29" s="132">
        <f t="shared" si="6"/>
        <v>0.27482219061166424</v>
      </c>
      <c r="I29" s="132">
        <f t="shared" si="7"/>
        <v>0.3808602150537635</v>
      </c>
      <c r="J29" s="132">
        <f t="shared" si="8"/>
        <v>0.2524390243902439</v>
      </c>
      <c r="K29" s="132">
        <f t="shared" si="9"/>
        <v>0.8414634146341463</v>
      </c>
      <c r="L29" s="132">
        <f t="shared" si="10"/>
        <v>5.574408602150538</v>
      </c>
      <c r="M29" s="132">
        <f t="shared" si="11"/>
        <v>4.076529160739687</v>
      </c>
      <c r="N29" s="132">
        <f t="shared" si="12"/>
        <v>1.2902439024390244</v>
      </c>
      <c r="O29" s="132">
        <f t="shared" si="13"/>
        <v>1.0367424242424241</v>
      </c>
      <c r="P29" s="132">
        <f t="shared" si="14"/>
        <v>1.121951219512195</v>
      </c>
      <c r="Q29" s="133">
        <f t="shared" si="15"/>
        <v>32.82076161202637</v>
      </c>
      <c r="R29" s="133">
        <f t="shared" si="21"/>
        <v>569.8491393443162</v>
      </c>
      <c r="S29" s="134">
        <f t="shared" si="16"/>
        <v>0.5549999999999996</v>
      </c>
      <c r="T29" s="133">
        <f t="shared" si="22"/>
        <v>3.3820351582946366</v>
      </c>
      <c r="U29" s="133">
        <f t="shared" si="23"/>
        <v>5.903760868504051</v>
      </c>
      <c r="V29" s="133">
        <f t="shared" si="17"/>
        <v>26.917000743522316</v>
      </c>
      <c r="W29" s="133">
        <f t="shared" si="24"/>
        <v>509.36481751345343</v>
      </c>
      <c r="X29" s="134">
        <f t="shared" si="30"/>
        <v>0.4450000000000002</v>
      </c>
      <c r="Y29" s="133">
        <f t="shared" si="18"/>
        <v>11.978065330867436</v>
      </c>
      <c r="Z29" s="134">
        <f t="shared" si="32"/>
        <v>0.494875295163951</v>
      </c>
      <c r="AA29" s="133">
        <f t="shared" si="25"/>
        <v>13.320558687878895</v>
      </c>
      <c r="AB29" s="133">
        <f t="shared" si="31"/>
        <v>383.70651063423435</v>
      </c>
      <c r="AC29" s="135"/>
      <c r="AD29" s="133">
        <f t="shared" si="35"/>
        <v>11.25</v>
      </c>
      <c r="AE29" s="133">
        <f t="shared" si="26"/>
        <v>277</v>
      </c>
      <c r="AF29" s="133">
        <f t="shared" si="33"/>
        <v>170</v>
      </c>
      <c r="AG29" s="133">
        <f>AD29*S29*228/1228</f>
        <v>1.1592630293159603</v>
      </c>
      <c r="AH29" s="133">
        <f t="shared" si="27"/>
        <v>2.7215825549827</v>
      </c>
      <c r="AI29" s="133">
        <v>2</v>
      </c>
      <c r="AJ29" s="133">
        <f t="shared" si="28"/>
        <v>5.682652929405551</v>
      </c>
      <c r="AK29" s="133">
        <f>AH29+AJ29+AI29</f>
        <v>10.40423548438825</v>
      </c>
      <c r="AL29" s="133">
        <f t="shared" si="29"/>
        <v>111.42657257189383</v>
      </c>
      <c r="AM29" s="136">
        <f>SUM(AH7:AH29)</f>
        <v>33.05564973887692</v>
      </c>
      <c r="AN29" s="136">
        <f>SUM(AI7:AI29)</f>
        <v>22</v>
      </c>
      <c r="AO29" s="136">
        <f>SUM(AJ7:AJ29)</f>
        <v>56.37092283301691</v>
      </c>
    </row>
    <row r="30" spans="1:38" ht="14.25" customHeight="1">
      <c r="A30" s="70">
        <f t="shared" si="20"/>
        <v>0.24000000000000007</v>
      </c>
      <c r="B30" s="74">
        <f aca="true" t="shared" si="36" ref="B30:B36">(227-170)/7</f>
        <v>8.142857142857142</v>
      </c>
      <c r="C30" s="80">
        <v>3</v>
      </c>
      <c r="D30" s="75">
        <f t="shared" si="2"/>
        <v>0.5714285714285714</v>
      </c>
      <c r="E30" s="75">
        <f t="shared" si="3"/>
        <v>0.7902439024390244</v>
      </c>
      <c r="F30" s="75">
        <f t="shared" si="4"/>
        <v>1.9682539682539686</v>
      </c>
      <c r="G30" s="75">
        <f t="shared" si="5"/>
        <v>0.553170731707317</v>
      </c>
      <c r="H30" s="75">
        <f t="shared" si="6"/>
        <v>0.2867709815078236</v>
      </c>
      <c r="I30" s="75">
        <f t="shared" si="7"/>
        <v>0.3974193548387097</v>
      </c>
      <c r="J30" s="75">
        <f t="shared" si="8"/>
        <v>0.2634146341463414</v>
      </c>
      <c r="K30" s="75">
        <f t="shared" si="9"/>
        <v>0.8780487804878048</v>
      </c>
      <c r="L30" s="75">
        <f t="shared" si="10"/>
        <v>5.816774193548388</v>
      </c>
      <c r="M30" s="75">
        <f t="shared" si="11"/>
        <v>4.253769559032717</v>
      </c>
      <c r="N30" s="75">
        <f t="shared" si="12"/>
        <v>1.346341463414634</v>
      </c>
      <c r="O30" s="75">
        <f t="shared" si="13"/>
        <v>1.0818181818181818</v>
      </c>
      <c r="P30" s="75">
        <f t="shared" si="14"/>
        <v>1.170731707317073</v>
      </c>
      <c r="Q30" s="69">
        <f t="shared" si="15"/>
        <v>30.521043172797697</v>
      </c>
      <c r="R30" s="69">
        <f t="shared" si="21"/>
        <v>600.3701825171139</v>
      </c>
      <c r="S30" s="76">
        <f t="shared" si="16"/>
        <v>0.5799999999999996</v>
      </c>
      <c r="T30" s="68">
        <f t="shared" si="22"/>
        <v>3.2867286231032287</v>
      </c>
      <c r="U30" s="68">
        <f t="shared" si="23"/>
        <v>5.737391517908814</v>
      </c>
      <c r="V30" s="68">
        <f t="shared" si="17"/>
        <v>24.78365165488888</v>
      </c>
      <c r="W30" s="68">
        <f t="shared" si="24"/>
        <v>534.1484691683423</v>
      </c>
      <c r="X30" s="76">
        <f t="shared" si="30"/>
        <v>0.42000000000000015</v>
      </c>
      <c r="Y30" s="68">
        <f t="shared" si="18"/>
        <v>10.409133695053335</v>
      </c>
      <c r="Z30" s="76">
        <f t="shared" si="32"/>
        <v>0.4670733122895718</v>
      </c>
      <c r="AA30" s="68">
        <f t="shared" si="25"/>
        <v>11.575782269079877</v>
      </c>
      <c r="AB30" s="68">
        <f t="shared" si="31"/>
        <v>395.2822929033142</v>
      </c>
      <c r="AC30" s="66"/>
      <c r="AD30" s="79">
        <f aca="true" t="shared" si="37" ref="AD30:AD36">(227-170)/7</f>
        <v>8.142857142857142</v>
      </c>
      <c r="AE30" s="79">
        <f t="shared" si="26"/>
        <v>285.14285714285717</v>
      </c>
      <c r="AF30" s="79">
        <f t="shared" si="33"/>
        <v>178.14285714285717</v>
      </c>
      <c r="AG30" s="68">
        <f>AD30*S30*228/1228</f>
        <v>0.8768822708236382</v>
      </c>
      <c r="AH30" s="68">
        <f t="shared" si="27"/>
        <v>2.0586419394875572</v>
      </c>
      <c r="AI30" s="68">
        <v>2</v>
      </c>
      <c r="AJ30" s="68">
        <f t="shared" si="28"/>
        <v>4.339545885642058</v>
      </c>
      <c r="AK30" s="68">
        <f>AH30+AJ30+AI30</f>
        <v>8.398187825129614</v>
      </c>
      <c r="AL30" s="68">
        <f t="shared" si="29"/>
        <v>119.82476039702344</v>
      </c>
    </row>
    <row r="31" spans="1:38" ht="13.5" customHeight="1">
      <c r="A31" s="70">
        <f t="shared" si="20"/>
        <v>0.25000000000000006</v>
      </c>
      <c r="B31" s="74">
        <f t="shared" si="36"/>
        <v>8.142857142857142</v>
      </c>
      <c r="C31" s="80">
        <v>3</v>
      </c>
      <c r="D31" s="75">
        <f t="shared" si="2"/>
        <v>0.5952380952380952</v>
      </c>
      <c r="E31" s="75">
        <f t="shared" si="3"/>
        <v>0.823170731707317</v>
      </c>
      <c r="F31" s="75">
        <f t="shared" si="4"/>
        <v>2.0502645502645507</v>
      </c>
      <c r="G31" s="75">
        <f t="shared" si="5"/>
        <v>0.5762195121951218</v>
      </c>
      <c r="H31" s="75">
        <f t="shared" si="6"/>
        <v>0.29871977240398284</v>
      </c>
      <c r="I31" s="75">
        <f t="shared" si="7"/>
        <v>0.41397849462365593</v>
      </c>
      <c r="J31" s="75">
        <f t="shared" si="8"/>
        <v>0.274390243902439</v>
      </c>
      <c r="K31" s="75">
        <f t="shared" si="9"/>
        <v>0.9146341463414633</v>
      </c>
      <c r="L31" s="75">
        <f t="shared" si="10"/>
        <v>6.059139784946237</v>
      </c>
      <c r="M31" s="75">
        <f t="shared" si="11"/>
        <v>4.431009957325746</v>
      </c>
      <c r="N31" s="75">
        <f t="shared" si="12"/>
        <v>1.4024390243902436</v>
      </c>
      <c r="O31" s="75">
        <f t="shared" si="13"/>
        <v>1.1268939393939392</v>
      </c>
      <c r="P31" s="75">
        <f t="shared" si="14"/>
        <v>1.219512195121951</v>
      </c>
      <c r="Q31" s="69">
        <f t="shared" si="15"/>
        <v>31.32846759071188</v>
      </c>
      <c r="R31" s="69">
        <f t="shared" si="21"/>
        <v>631.6986501078258</v>
      </c>
      <c r="S31" s="76">
        <f t="shared" si="16"/>
        <v>0.6049999999999996</v>
      </c>
      <c r="T31" s="68">
        <f t="shared" si="22"/>
        <v>3.519095129855696</v>
      </c>
      <c r="U31" s="68">
        <f t="shared" si="23"/>
        <v>6.1430160089350805</v>
      </c>
      <c r="V31" s="68">
        <f t="shared" si="17"/>
        <v>25.1854515817768</v>
      </c>
      <c r="W31" s="68">
        <f t="shared" si="24"/>
        <v>559.3339207501191</v>
      </c>
      <c r="X31" s="76">
        <f t="shared" si="30"/>
        <v>0.39500000000000013</v>
      </c>
      <c r="Y31" s="68">
        <f t="shared" si="18"/>
        <v>9.948253374801839</v>
      </c>
      <c r="Z31" s="76">
        <f t="shared" si="32"/>
        <v>0.4392713294151925</v>
      </c>
      <c r="AA31" s="68">
        <f t="shared" si="25"/>
        <v>11.063246798249057</v>
      </c>
      <c r="AB31" s="68">
        <f t="shared" si="31"/>
        <v>406.34553970156327</v>
      </c>
      <c r="AC31" s="66"/>
      <c r="AD31" s="79">
        <f t="shared" si="37"/>
        <v>8.142857142857142</v>
      </c>
      <c r="AE31" s="79">
        <f t="shared" si="26"/>
        <v>293.28571428571433</v>
      </c>
      <c r="AF31" s="79">
        <f t="shared" si="33"/>
        <v>186.28571428571433</v>
      </c>
      <c r="AG31" s="68">
        <f>AD31*S31*228/1228</f>
        <v>0.9146789204281055</v>
      </c>
      <c r="AH31" s="68">
        <f t="shared" si="27"/>
        <v>2.14737650584478</v>
      </c>
      <c r="AI31" s="68">
        <v>2</v>
      </c>
      <c r="AJ31" s="68">
        <f t="shared" si="28"/>
        <v>4.56593346047629</v>
      </c>
      <c r="AK31" s="68">
        <f>AH31+AJ31+AI31</f>
        <v>8.71330996632107</v>
      </c>
      <c r="AL31" s="68">
        <f t="shared" si="29"/>
        <v>128.5380703633445</v>
      </c>
    </row>
    <row r="32" spans="1:38" ht="13.5" customHeight="1">
      <c r="A32" s="70">
        <f t="shared" si="20"/>
        <v>0.26000000000000006</v>
      </c>
      <c r="B32" s="74">
        <f t="shared" si="36"/>
        <v>8.142857142857142</v>
      </c>
      <c r="C32" s="80">
        <v>3</v>
      </c>
      <c r="D32" s="75">
        <f t="shared" si="2"/>
        <v>0.6190476190476191</v>
      </c>
      <c r="E32" s="75">
        <f t="shared" si="3"/>
        <v>0.8560975609756096</v>
      </c>
      <c r="F32" s="75">
        <f t="shared" si="4"/>
        <v>2.1322751322751325</v>
      </c>
      <c r="G32" s="75">
        <f t="shared" si="5"/>
        <v>0.5992682926829267</v>
      </c>
      <c r="H32" s="75">
        <f t="shared" si="6"/>
        <v>0.3106685633001422</v>
      </c>
      <c r="I32" s="75">
        <f t="shared" si="7"/>
        <v>0.43053763440860215</v>
      </c>
      <c r="J32" s="75">
        <f t="shared" si="8"/>
        <v>0.28536585365853656</v>
      </c>
      <c r="K32" s="75">
        <f t="shared" si="9"/>
        <v>0.9512195121951218</v>
      </c>
      <c r="L32" s="75">
        <f t="shared" si="10"/>
        <v>6.301505376344086</v>
      </c>
      <c r="M32" s="75">
        <f t="shared" si="11"/>
        <v>4.608250355618776</v>
      </c>
      <c r="N32" s="75">
        <f t="shared" si="12"/>
        <v>1.4585365853658534</v>
      </c>
      <c r="O32" s="75">
        <f t="shared" si="13"/>
        <v>1.1719696969696969</v>
      </c>
      <c r="P32" s="75">
        <f t="shared" si="14"/>
        <v>1.268292682926829</v>
      </c>
      <c r="Q32" s="69">
        <f t="shared" si="15"/>
        <v>32.13589200862607</v>
      </c>
      <c r="R32" s="69">
        <f t="shared" si="21"/>
        <v>663.8345421164519</v>
      </c>
      <c r="S32" s="76">
        <f t="shared" si="16"/>
        <v>0.6299999999999997</v>
      </c>
      <c r="T32" s="68">
        <f t="shared" si="22"/>
        <v>3.758957270455249</v>
      </c>
      <c r="U32" s="68">
        <f t="shared" si="23"/>
        <v>6.561725056365949</v>
      </c>
      <c r="V32" s="68">
        <f t="shared" si="17"/>
        <v>25.57416695226012</v>
      </c>
      <c r="W32" s="68">
        <f t="shared" si="24"/>
        <v>584.9080877023792</v>
      </c>
      <c r="X32" s="76">
        <f t="shared" si="30"/>
        <v>0.3700000000000001</v>
      </c>
      <c r="Y32" s="68">
        <f t="shared" si="18"/>
        <v>9.462441772336248</v>
      </c>
      <c r="Z32" s="76">
        <f t="shared" si="32"/>
        <v>0.4114693465408132</v>
      </c>
      <c r="AA32" s="68">
        <f t="shared" si="25"/>
        <v>10.522985764172132</v>
      </c>
      <c r="AB32" s="68">
        <f t="shared" si="31"/>
        <v>416.8685254657354</v>
      </c>
      <c r="AC32" s="66"/>
      <c r="AD32" s="79">
        <f t="shared" si="37"/>
        <v>8.142857142857142</v>
      </c>
      <c r="AE32" s="79">
        <f t="shared" si="26"/>
        <v>301.4285714285715</v>
      </c>
      <c r="AF32" s="79">
        <f t="shared" si="33"/>
        <v>194.4285714285715</v>
      </c>
      <c r="AG32" s="68">
        <f>AD32*S32*228/1228</f>
        <v>0.9524755700325728</v>
      </c>
      <c r="AH32" s="68">
        <f t="shared" si="27"/>
        <v>2.236111072202003</v>
      </c>
      <c r="AI32" s="68">
        <v>2</v>
      </c>
      <c r="AJ32" s="68">
        <f t="shared" si="28"/>
        <v>4.79232103531052</v>
      </c>
      <c r="AK32" s="68">
        <f>AH32+AJ32+AI32</f>
        <v>9.028432107512522</v>
      </c>
      <c r="AL32" s="68">
        <f t="shared" si="29"/>
        <v>137.56650247085702</v>
      </c>
    </row>
    <row r="33" spans="1:38" ht="13.5" customHeight="1">
      <c r="A33" s="70">
        <f t="shared" si="20"/>
        <v>0.2700000000000001</v>
      </c>
      <c r="B33" s="74">
        <f t="shared" si="36"/>
        <v>8.142857142857142</v>
      </c>
      <c r="C33" s="74">
        <f>(17-3)/4</f>
        <v>3.5</v>
      </c>
      <c r="D33" s="75">
        <f t="shared" si="2"/>
        <v>0.6428571428571428</v>
      </c>
      <c r="E33" s="75">
        <f t="shared" si="3"/>
        <v>0.8890243902439023</v>
      </c>
      <c r="F33" s="75">
        <f t="shared" si="4"/>
        <v>2.214285714285715</v>
      </c>
      <c r="G33" s="75">
        <f t="shared" si="5"/>
        <v>0.6223170731707316</v>
      </c>
      <c r="H33" s="75">
        <f t="shared" si="6"/>
        <v>0.3226173541963015</v>
      </c>
      <c r="I33" s="75">
        <f t="shared" si="7"/>
        <v>0.4470967741935484</v>
      </c>
      <c r="J33" s="75">
        <f t="shared" si="8"/>
        <v>0.29634146341463413</v>
      </c>
      <c r="K33" s="75">
        <f t="shared" si="9"/>
        <v>0.9878048780487804</v>
      </c>
      <c r="L33" s="75">
        <f t="shared" si="10"/>
        <v>6.543870967741936</v>
      </c>
      <c r="M33" s="75">
        <f t="shared" si="11"/>
        <v>4.785490753911807</v>
      </c>
      <c r="N33" s="75">
        <f t="shared" si="12"/>
        <v>1.5146341463414632</v>
      </c>
      <c r="O33" s="75">
        <f t="shared" si="13"/>
        <v>1.2170454545454545</v>
      </c>
      <c r="P33" s="75">
        <f t="shared" si="14"/>
        <v>1.3170731707317072</v>
      </c>
      <c r="Q33" s="69">
        <f t="shared" si="15"/>
        <v>33.44331642654027</v>
      </c>
      <c r="R33" s="69">
        <f t="shared" si="21"/>
        <v>697.2778585429921</v>
      </c>
      <c r="S33" s="76">
        <f t="shared" si="16"/>
        <v>0.6549999999999997</v>
      </c>
      <c r="T33" s="68">
        <f t="shared" si="22"/>
        <v>4.067121233826972</v>
      </c>
      <c r="U33" s="68">
        <f t="shared" si="23"/>
        <v>7.099663387247901</v>
      </c>
      <c r="V33" s="68">
        <f t="shared" si="17"/>
        <v>26.34365303929237</v>
      </c>
      <c r="W33" s="68">
        <f t="shared" si="24"/>
        <v>611.2517407416716</v>
      </c>
      <c r="X33" s="76">
        <f t="shared" si="30"/>
        <v>0.3450000000000001</v>
      </c>
      <c r="Y33" s="68">
        <f t="shared" si="18"/>
        <v>9.088560298555869</v>
      </c>
      <c r="Z33" s="76">
        <f t="shared" si="32"/>
        <v>0.3836673636664339</v>
      </c>
      <c r="AA33" s="68">
        <f t="shared" si="25"/>
        <v>10.107199910928543</v>
      </c>
      <c r="AB33" s="68">
        <f t="shared" si="31"/>
        <v>426.97572537666395</v>
      </c>
      <c r="AC33" s="66"/>
      <c r="AD33" s="79">
        <f t="shared" si="37"/>
        <v>8.142857142857142</v>
      </c>
      <c r="AE33" s="79">
        <f t="shared" si="26"/>
        <v>309.57142857142867</v>
      </c>
      <c r="AF33" s="79">
        <f t="shared" si="33"/>
        <v>202.57142857142867</v>
      </c>
      <c r="AG33" s="68">
        <f>AD33*S33*228/1228</f>
        <v>0.9902722196370399</v>
      </c>
      <c r="AH33" s="68">
        <f t="shared" si="27"/>
        <v>2.3248456385592244</v>
      </c>
      <c r="AI33" s="68">
        <v>2</v>
      </c>
      <c r="AJ33" s="68">
        <f t="shared" si="28"/>
        <v>5.018708610144753</v>
      </c>
      <c r="AK33" s="68">
        <f>AH33+AJ33+AI33</f>
        <v>9.343554248703978</v>
      </c>
      <c r="AL33" s="68">
        <f t="shared" si="29"/>
        <v>146.910056719561</v>
      </c>
    </row>
    <row r="34" spans="1:38" ht="13.5" customHeight="1">
      <c r="A34" s="70">
        <f t="shared" si="20"/>
        <v>0.2800000000000001</v>
      </c>
      <c r="B34" s="74">
        <f t="shared" si="36"/>
        <v>8.142857142857142</v>
      </c>
      <c r="C34" s="74">
        <f>(17-3)/4</f>
        <v>3.5</v>
      </c>
      <c r="D34" s="75">
        <f t="shared" si="2"/>
        <v>0.6666666666666666</v>
      </c>
      <c r="E34" s="75">
        <f t="shared" si="3"/>
        <v>0.921951219512195</v>
      </c>
      <c r="F34" s="81">
        <f>10/5</f>
        <v>2</v>
      </c>
      <c r="G34" s="75">
        <f t="shared" si="5"/>
        <v>0.6453658536585366</v>
      </c>
      <c r="H34" s="75">
        <f t="shared" si="6"/>
        <v>0.33456614509246085</v>
      </c>
      <c r="I34" s="75">
        <f t="shared" si="7"/>
        <v>0.4636559139784947</v>
      </c>
      <c r="J34" s="75">
        <f t="shared" si="8"/>
        <v>0.3073170731707317</v>
      </c>
      <c r="K34" s="75">
        <f t="shared" si="9"/>
        <v>1.0243902439024388</v>
      </c>
      <c r="L34" s="75">
        <f t="shared" si="10"/>
        <v>6.786236559139786</v>
      </c>
      <c r="M34" s="75">
        <f t="shared" si="11"/>
        <v>4.962731152204836</v>
      </c>
      <c r="N34" s="75">
        <f t="shared" si="12"/>
        <v>1.5707317073170732</v>
      </c>
      <c r="O34" s="75">
        <f t="shared" si="13"/>
        <v>1.2621212121212122</v>
      </c>
      <c r="P34" s="75">
        <f t="shared" si="14"/>
        <v>1.3658536585365852</v>
      </c>
      <c r="Q34" s="69">
        <f t="shared" si="15"/>
        <v>33.95444454815816</v>
      </c>
      <c r="R34" s="69">
        <f t="shared" si="21"/>
        <v>731.2323030911502</v>
      </c>
      <c r="S34" s="76">
        <f t="shared" si="16"/>
        <v>0.6799999999999997</v>
      </c>
      <c r="T34" s="68">
        <f t="shared" si="22"/>
        <v>4.286886875200683</v>
      </c>
      <c r="U34" s="68">
        <f t="shared" si="23"/>
        <v>7.4832915084996126</v>
      </c>
      <c r="V34" s="68">
        <f t="shared" si="17"/>
        <v>26.471153039658546</v>
      </c>
      <c r="W34" s="68">
        <f t="shared" si="24"/>
        <v>637.7228937813302</v>
      </c>
      <c r="X34" s="76">
        <f t="shared" si="30"/>
        <v>0.32000000000000006</v>
      </c>
      <c r="Y34" s="68">
        <f t="shared" si="18"/>
        <v>8.470768972690736</v>
      </c>
      <c r="Z34" s="76">
        <f t="shared" si="32"/>
        <v>0.3558653807920546</v>
      </c>
      <c r="AA34" s="68">
        <f t="shared" si="25"/>
        <v>9.420166956462841</v>
      </c>
      <c r="AB34" s="68">
        <f t="shared" si="31"/>
        <v>436.39589233312677</v>
      </c>
      <c r="AC34" s="66"/>
      <c r="AD34" s="79">
        <f t="shared" si="37"/>
        <v>8.142857142857142</v>
      </c>
      <c r="AE34" s="79">
        <f t="shared" si="26"/>
        <v>317.71428571428584</v>
      </c>
      <c r="AF34" s="79">
        <f t="shared" si="33"/>
        <v>210.71428571428584</v>
      </c>
      <c r="AG34" s="68">
        <f>AD34*S34*228/1228</f>
        <v>1.0280688692415072</v>
      </c>
      <c r="AH34" s="68">
        <f t="shared" si="27"/>
        <v>2.4135802049164474</v>
      </c>
      <c r="AJ34" s="68">
        <f t="shared" si="28"/>
        <v>5.2450961849789834</v>
      </c>
      <c r="AK34" s="68">
        <f>AH34+AJ34+AI34</f>
        <v>7.658676389895431</v>
      </c>
      <c r="AL34" s="68">
        <f t="shared" si="29"/>
        <v>154.56873310945642</v>
      </c>
    </row>
    <row r="35" spans="1:38" ht="13.5" customHeight="1">
      <c r="A35" s="70">
        <f t="shared" si="20"/>
        <v>0.2900000000000001</v>
      </c>
      <c r="B35" s="74">
        <f t="shared" si="36"/>
        <v>8.142857142857142</v>
      </c>
      <c r="C35" s="74">
        <f>(17-3)/4</f>
        <v>3.5</v>
      </c>
      <c r="D35" s="75">
        <f t="shared" si="2"/>
        <v>0.6904761904761906</v>
      </c>
      <c r="E35" s="75">
        <f t="shared" si="3"/>
        <v>0.9548780487804878</v>
      </c>
      <c r="F35" s="81">
        <f>10/5</f>
        <v>2</v>
      </c>
      <c r="G35" s="75">
        <f t="shared" si="5"/>
        <v>0.6684146341463414</v>
      </c>
      <c r="H35" s="75">
        <f t="shared" si="6"/>
        <v>0.34651493598862015</v>
      </c>
      <c r="I35" s="75">
        <f t="shared" si="7"/>
        <v>0.4802150537634409</v>
      </c>
      <c r="J35" s="75">
        <f t="shared" si="8"/>
        <v>0.3182926829268293</v>
      </c>
      <c r="K35" s="75">
        <f t="shared" si="9"/>
        <v>1.0609756097560976</v>
      </c>
      <c r="L35" s="75">
        <f t="shared" si="10"/>
        <v>7.028602150537635</v>
      </c>
      <c r="M35" s="75">
        <f t="shared" si="11"/>
        <v>5.139971550497866</v>
      </c>
      <c r="N35" s="75">
        <f t="shared" si="12"/>
        <v>1.6268292682926828</v>
      </c>
      <c r="O35" s="75">
        <f t="shared" si="13"/>
        <v>1.3071969696969696</v>
      </c>
      <c r="P35" s="75">
        <f t="shared" si="14"/>
        <v>1.4146341463414633</v>
      </c>
      <c r="Q35" s="69">
        <f t="shared" si="15"/>
        <v>34.67985838406177</v>
      </c>
      <c r="R35" s="69">
        <f t="shared" si="21"/>
        <v>765.912161475212</v>
      </c>
      <c r="S35" s="76">
        <f t="shared" si="16"/>
        <v>0.7049999999999997</v>
      </c>
      <c r="T35" s="68">
        <f t="shared" si="22"/>
        <v>4.539446609653164</v>
      </c>
      <c r="U35" s="68">
        <f t="shared" si="23"/>
        <v>7.924165777226075</v>
      </c>
      <c r="V35" s="68">
        <f t="shared" si="17"/>
        <v>26.75569260683569</v>
      </c>
      <c r="W35" s="68">
        <f t="shared" si="24"/>
        <v>664.4785863881659</v>
      </c>
      <c r="X35" s="76">
        <f t="shared" si="30"/>
        <v>0.29500000000000004</v>
      </c>
      <c r="Y35" s="68">
        <f t="shared" si="18"/>
        <v>7.89292931901653</v>
      </c>
      <c r="Z35" s="76">
        <f t="shared" si="32"/>
        <v>0.3280633979176753</v>
      </c>
      <c r="AA35" s="68">
        <f t="shared" si="25"/>
        <v>8.77756343023934</v>
      </c>
      <c r="AB35" s="68">
        <f t="shared" si="31"/>
        <v>445.1734557633661</v>
      </c>
      <c r="AC35" s="66"/>
      <c r="AD35" s="79">
        <f t="shared" si="37"/>
        <v>8.142857142857142</v>
      </c>
      <c r="AE35" s="79">
        <f t="shared" si="26"/>
        <v>325.857142857143</v>
      </c>
      <c r="AF35" s="79">
        <f t="shared" si="33"/>
        <v>218.857142857143</v>
      </c>
      <c r="AG35" s="68">
        <f>AD35*S35*228/1228</f>
        <v>1.0658655188459742</v>
      </c>
      <c r="AH35" s="68">
        <f t="shared" si="27"/>
        <v>2.5023147712736695</v>
      </c>
      <c r="AJ35" s="68">
        <f t="shared" si="28"/>
        <v>5.471483759813215</v>
      </c>
      <c r="AK35" s="68">
        <f>AH35+AJ35+AI35</f>
        <v>7.973798531086885</v>
      </c>
      <c r="AL35" s="68">
        <f t="shared" si="29"/>
        <v>162.5425316405433</v>
      </c>
    </row>
    <row r="36" spans="1:38" ht="13.5" customHeight="1">
      <c r="A36" s="70">
        <f t="shared" si="20"/>
        <v>0.3000000000000001</v>
      </c>
      <c r="B36" s="74">
        <f t="shared" si="36"/>
        <v>8.142857142857142</v>
      </c>
      <c r="C36" s="74">
        <f>(17-3)/4</f>
        <v>3.5</v>
      </c>
      <c r="D36" s="75">
        <f t="shared" si="2"/>
        <v>0.7142857142857144</v>
      </c>
      <c r="E36" s="75">
        <f t="shared" si="3"/>
        <v>0.9878048780487806</v>
      </c>
      <c r="F36" s="81">
        <f>10/5</f>
        <v>2</v>
      </c>
      <c r="G36" s="75">
        <f t="shared" si="5"/>
        <v>0.6914634146341463</v>
      </c>
      <c r="H36" s="75">
        <f t="shared" si="6"/>
        <v>0.35846372688477945</v>
      </c>
      <c r="I36" s="75">
        <f t="shared" si="7"/>
        <v>0.49677419354838714</v>
      </c>
      <c r="J36" s="75">
        <f t="shared" si="8"/>
        <v>0.32926829268292684</v>
      </c>
      <c r="K36" s="75">
        <f t="shared" si="9"/>
        <v>1.0975609756097562</v>
      </c>
      <c r="L36" s="75">
        <f t="shared" si="10"/>
        <v>7.270967741935485</v>
      </c>
      <c r="M36" s="75">
        <f t="shared" si="11"/>
        <v>5.317211948790896</v>
      </c>
      <c r="N36" s="75">
        <f t="shared" si="12"/>
        <v>1.6829268292682926</v>
      </c>
      <c r="O36" s="75">
        <f t="shared" si="13"/>
        <v>1.3522727272727273</v>
      </c>
      <c r="P36" s="75">
        <f t="shared" si="14"/>
        <v>1.4634146341463414</v>
      </c>
      <c r="Q36" s="69">
        <f t="shared" si="15"/>
        <v>35.40527221996537</v>
      </c>
      <c r="R36" s="69">
        <f t="shared" si="21"/>
        <v>801.3174336951773</v>
      </c>
      <c r="S36" s="76">
        <f t="shared" si="16"/>
        <v>0.7299999999999998</v>
      </c>
      <c r="T36" s="68">
        <f t="shared" si="22"/>
        <v>4.798740641930809</v>
      </c>
      <c r="U36" s="68">
        <f t="shared" si="23"/>
        <v>8.376795596121656</v>
      </c>
      <c r="V36" s="68">
        <f t="shared" si="17"/>
        <v>27.028476623843712</v>
      </c>
      <c r="W36" s="68">
        <f t="shared" si="24"/>
        <v>691.5070630120097</v>
      </c>
      <c r="X36" s="76">
        <f t="shared" si="30"/>
        <v>0.27</v>
      </c>
      <c r="Y36" s="68">
        <f t="shared" si="18"/>
        <v>7.297688688437803</v>
      </c>
      <c r="Z36" s="76">
        <f t="shared" si="32"/>
        <v>0.300261415043296</v>
      </c>
      <c r="AA36" s="68">
        <f t="shared" si="25"/>
        <v>8.11560863753996</v>
      </c>
      <c r="AB36" s="68">
        <f t="shared" si="31"/>
        <v>453.28906440090606</v>
      </c>
      <c r="AC36" s="66"/>
      <c r="AD36" s="79">
        <f t="shared" si="37"/>
        <v>8.142857142857142</v>
      </c>
      <c r="AE36" s="79">
        <f t="shared" si="26"/>
        <v>334.00000000000017</v>
      </c>
      <c r="AF36" s="79">
        <f t="shared" si="33"/>
        <v>227.00000000000017</v>
      </c>
      <c r="AG36" s="68">
        <f>AD36*S36*228/1228</f>
        <v>1.1036621684504415</v>
      </c>
      <c r="AH36" s="68">
        <f t="shared" si="27"/>
        <v>2.5910493376308916</v>
      </c>
      <c r="AJ36" s="68">
        <f t="shared" si="28"/>
        <v>5.697871334647446</v>
      </c>
      <c r="AK36" s="68">
        <f>AH36+AJ36+AI36</f>
        <v>8.288920672278337</v>
      </c>
      <c r="AL36" s="68">
        <f t="shared" si="29"/>
        <v>170.83145231282163</v>
      </c>
    </row>
    <row r="37" spans="1:38" ht="13.5" customHeight="1">
      <c r="A37" s="70">
        <f t="shared" si="20"/>
        <v>0.3100000000000001</v>
      </c>
      <c r="B37" s="80">
        <f>(258-227)/3</f>
        <v>10.333333333333334</v>
      </c>
      <c r="C37" s="82">
        <f>(28-17)/3</f>
        <v>3.6666666666666665</v>
      </c>
      <c r="D37" s="75">
        <f t="shared" si="2"/>
        <v>0.7380952380952381</v>
      </c>
      <c r="E37" s="75">
        <f t="shared" si="3"/>
        <v>1.0207317073170732</v>
      </c>
      <c r="F37" s="81">
        <f>10/5</f>
        <v>2</v>
      </c>
      <c r="G37" s="75">
        <f t="shared" si="5"/>
        <v>0.7145121951219512</v>
      </c>
      <c r="H37" s="75">
        <f t="shared" si="6"/>
        <v>0.3704125177809388</v>
      </c>
      <c r="I37" s="64">
        <f aca="true" t="shared" si="38" ref="I37:I46">11*0.3*0.1/0.9</f>
        <v>0.3666666666666667</v>
      </c>
      <c r="J37" s="75">
        <f t="shared" si="8"/>
        <v>0.34024390243902436</v>
      </c>
      <c r="K37" s="75">
        <f t="shared" si="9"/>
        <v>1.1341463414634145</v>
      </c>
      <c r="L37" s="64">
        <f>161*0.3/5</f>
        <v>9.66</v>
      </c>
      <c r="M37" s="75">
        <f t="shared" si="11"/>
        <v>5.494452347083926</v>
      </c>
      <c r="N37" s="75">
        <f t="shared" si="12"/>
        <v>1.7390243902439024</v>
      </c>
      <c r="O37" s="75">
        <f t="shared" si="13"/>
        <v>1.397348484848485</v>
      </c>
      <c r="P37" s="75">
        <f t="shared" si="14"/>
        <v>1.5121951219512195</v>
      </c>
      <c r="Q37" s="69">
        <f t="shared" si="15"/>
        <v>40.487828913011846</v>
      </c>
      <c r="R37" s="69">
        <f t="shared" si="21"/>
        <v>841.8052626081892</v>
      </c>
      <c r="S37" s="76">
        <f t="shared" si="16"/>
        <v>0.7549999999999998</v>
      </c>
      <c r="T37" s="68">
        <f t="shared" si="22"/>
        <v>5.675549567659493</v>
      </c>
      <c r="U37" s="68">
        <f t="shared" si="23"/>
        <v>9.907374074046844</v>
      </c>
      <c r="V37" s="68">
        <f t="shared" si="17"/>
        <v>30.580454838965004</v>
      </c>
      <c r="W37" s="68">
        <f t="shared" si="24"/>
        <v>722.0875178509747</v>
      </c>
      <c r="X37" s="76">
        <f t="shared" si="30"/>
        <v>0.24500000000000002</v>
      </c>
      <c r="Y37" s="68">
        <f t="shared" si="18"/>
        <v>7.492211435546427</v>
      </c>
      <c r="Z37" s="76">
        <f t="shared" si="32"/>
        <v>0.27245943216891677</v>
      </c>
      <c r="AA37" s="68">
        <f t="shared" si="25"/>
        <v>8.331933360891608</v>
      </c>
      <c r="AB37" s="68">
        <f t="shared" si="31"/>
        <v>461.62099776179764</v>
      </c>
      <c r="AC37" s="66"/>
      <c r="AD37" s="69">
        <f>(258-227)/3</f>
        <v>10.333333333333334</v>
      </c>
      <c r="AE37" s="79">
        <f t="shared" si="26"/>
        <v>344.3333333333335</v>
      </c>
      <c r="AF37" s="79">
        <f t="shared" si="33"/>
        <v>237.33333333333348</v>
      </c>
      <c r="AG37" s="68">
        <f>AD37*S37*228/1228</f>
        <v>1.4485179153094458</v>
      </c>
      <c r="AH37" s="68">
        <f t="shared" si="27"/>
        <v>3.400661445411818</v>
      </c>
      <c r="AJ37" s="68">
        <f t="shared" si="28"/>
        <v>7.5179192009211935</v>
      </c>
      <c r="AK37" s="68">
        <f>AH37+AJ37+AI37</f>
        <v>10.918580646333012</v>
      </c>
      <c r="AL37" s="68">
        <f t="shared" si="29"/>
        <v>181.75003295915462</v>
      </c>
    </row>
    <row r="38" spans="1:38" ht="13.5" customHeight="1">
      <c r="A38" s="70">
        <f t="shared" si="20"/>
        <v>0.3200000000000001</v>
      </c>
      <c r="B38" s="80">
        <f>(258-227)/3</f>
        <v>10.333333333333334</v>
      </c>
      <c r="C38" s="82">
        <f>(28-17)/3</f>
        <v>3.6666666666666665</v>
      </c>
      <c r="D38" s="75">
        <f t="shared" si="2"/>
        <v>0.761904761904762</v>
      </c>
      <c r="E38" s="75">
        <f t="shared" si="3"/>
        <v>1.0536585365853657</v>
      </c>
      <c r="F38" s="81">
        <f>10/5</f>
        <v>2</v>
      </c>
      <c r="G38" s="75">
        <f t="shared" si="5"/>
        <v>0.7375609756097561</v>
      </c>
      <c r="H38" s="75">
        <f t="shared" si="6"/>
        <v>0.3823613086770981</v>
      </c>
      <c r="I38" s="64">
        <f t="shared" si="38"/>
        <v>0.3666666666666667</v>
      </c>
      <c r="J38" s="75">
        <f t="shared" si="8"/>
        <v>0.351219512195122</v>
      </c>
      <c r="K38" s="75">
        <f t="shared" si="9"/>
        <v>1.170731707317073</v>
      </c>
      <c r="L38" s="64">
        <f>161*0.3/5</f>
        <v>9.66</v>
      </c>
      <c r="M38" s="75">
        <f t="shared" si="11"/>
        <v>5.671692745376956</v>
      </c>
      <c r="N38" s="75">
        <f t="shared" si="12"/>
        <v>1.7951219512195122</v>
      </c>
      <c r="O38" s="75">
        <f t="shared" si="13"/>
        <v>1.4424242424242426</v>
      </c>
      <c r="P38" s="75">
        <f t="shared" si="14"/>
        <v>1.5609756097560976</v>
      </c>
      <c r="Q38" s="69">
        <f t="shared" si="15"/>
        <v>40.95431801773266</v>
      </c>
      <c r="R38" s="69">
        <f t="shared" si="21"/>
        <v>882.7595806259219</v>
      </c>
      <c r="S38" s="76">
        <f t="shared" si="16"/>
        <v>0.7799999999999998</v>
      </c>
      <c r="T38" s="68">
        <f t="shared" si="22"/>
        <v>5.931039019766755</v>
      </c>
      <c r="U38" s="68">
        <f t="shared" si="23"/>
        <v>10.353362527468766</v>
      </c>
      <c r="V38" s="68">
        <f t="shared" si="17"/>
        <v>30.600955490263893</v>
      </c>
      <c r="W38" s="68">
        <f t="shared" si="24"/>
        <v>752.6884733412386</v>
      </c>
      <c r="X38" s="76">
        <f t="shared" si="30"/>
        <v>0.22000000000000003</v>
      </c>
      <c r="Y38" s="68">
        <f t="shared" si="18"/>
        <v>6.732210207858057</v>
      </c>
      <c r="Z38" s="76">
        <f t="shared" si="32"/>
        <v>0.24465744929453753</v>
      </c>
      <c r="AA38" s="68">
        <f t="shared" si="25"/>
        <v>7.4867517162236386</v>
      </c>
      <c r="AB38" s="68">
        <f t="shared" si="31"/>
        <v>469.1077494780213</v>
      </c>
      <c r="AC38" s="66"/>
      <c r="AD38" s="69">
        <f>(258-227)/3</f>
        <v>10.333333333333334</v>
      </c>
      <c r="AE38" s="79">
        <f t="shared" si="26"/>
        <v>354.6666666666668</v>
      </c>
      <c r="AF38" s="79">
        <f t="shared" si="33"/>
        <v>247.6666666666668</v>
      </c>
      <c r="AG38" s="68">
        <f>AD38*S38*228/1228</f>
        <v>1.4964820846905533</v>
      </c>
      <c r="AH38" s="68">
        <f t="shared" si="27"/>
        <v>3.513266129034726</v>
      </c>
      <c r="AJ38" s="68">
        <f t="shared" si="28"/>
        <v>7.80520635728978</v>
      </c>
      <c r="AK38" s="68">
        <f>AH38+AJ38+AI38</f>
        <v>11.318472486324506</v>
      </c>
      <c r="AL38" s="68">
        <f t="shared" si="29"/>
        <v>193.06850544547913</v>
      </c>
    </row>
    <row r="39" spans="1:38" ht="13.5" customHeight="1">
      <c r="A39" s="70">
        <f t="shared" si="20"/>
        <v>0.3300000000000001</v>
      </c>
      <c r="B39" s="80">
        <f>(258-227)/3</f>
        <v>10.333333333333334</v>
      </c>
      <c r="C39" s="82">
        <f>(28-17)/3</f>
        <v>3.6666666666666665</v>
      </c>
      <c r="D39" s="75">
        <f t="shared" si="2"/>
        <v>0.7857142857142858</v>
      </c>
      <c r="E39" s="75">
        <f t="shared" si="3"/>
        <v>1.0865853658536586</v>
      </c>
      <c r="F39" s="75">
        <f aca="true" t="shared" si="39" ref="F39:F46">(20-10)/8</f>
        <v>1.25</v>
      </c>
      <c r="G39" s="75">
        <f t="shared" si="5"/>
        <v>0.760609756097561</v>
      </c>
      <c r="H39" s="75">
        <f t="shared" si="6"/>
        <v>0.39431009957325747</v>
      </c>
      <c r="I39" s="64">
        <f t="shared" si="38"/>
        <v>0.3666666666666667</v>
      </c>
      <c r="J39" s="75">
        <f t="shared" si="8"/>
        <v>0.3621951219512195</v>
      </c>
      <c r="K39" s="75">
        <f t="shared" si="9"/>
        <v>1.2073170731707317</v>
      </c>
      <c r="L39" s="64">
        <f>161*0.3/5</f>
        <v>9.66</v>
      </c>
      <c r="M39" s="75">
        <f t="shared" si="11"/>
        <v>5.848933143669987</v>
      </c>
      <c r="N39" s="75">
        <f t="shared" si="12"/>
        <v>1.8512195121951218</v>
      </c>
      <c r="O39" s="75">
        <f t="shared" si="13"/>
        <v>1.4875</v>
      </c>
      <c r="P39" s="75">
        <f t="shared" si="14"/>
        <v>1.6097560975609757</v>
      </c>
      <c r="Q39" s="69">
        <f t="shared" si="15"/>
        <v>40.67080712245346</v>
      </c>
      <c r="R39" s="69">
        <f t="shared" si="21"/>
        <v>923.4303877483753</v>
      </c>
      <c r="S39" s="76">
        <f t="shared" si="16"/>
        <v>0.8049999999999998</v>
      </c>
      <c r="T39" s="68">
        <f t="shared" si="22"/>
        <v>6.078762165517187</v>
      </c>
      <c r="U39" s="68">
        <f t="shared" si="23"/>
        <v>10.61123155792955</v>
      </c>
      <c r="V39" s="68">
        <f t="shared" si="17"/>
        <v>30.05957556452391</v>
      </c>
      <c r="W39" s="68">
        <f t="shared" si="24"/>
        <v>782.7480489057625</v>
      </c>
      <c r="X39" s="76">
        <f t="shared" si="30"/>
        <v>0.19500000000000003</v>
      </c>
      <c r="Y39" s="68">
        <f t="shared" si="18"/>
        <v>5.861617235082163</v>
      </c>
      <c r="Z39" s="76">
        <f t="shared" si="32"/>
        <v>0.21685546642015827</v>
      </c>
      <c r="AA39" s="68">
        <f t="shared" si="25"/>
        <v>6.518583279436825</v>
      </c>
      <c r="AB39" s="68">
        <f t="shared" si="31"/>
        <v>475.6263327574581</v>
      </c>
      <c r="AC39" s="66"/>
      <c r="AD39" s="69">
        <f>(258-227)/3</f>
        <v>10.333333333333334</v>
      </c>
      <c r="AE39" s="79">
        <f t="shared" si="26"/>
        <v>365.0000000000001</v>
      </c>
      <c r="AF39" s="79">
        <f t="shared" si="33"/>
        <v>258.0000000000001</v>
      </c>
      <c r="AG39" s="68">
        <f>AD39*S39*228/1228</f>
        <v>1.544446254071661</v>
      </c>
      <c r="AH39" s="68">
        <f t="shared" si="27"/>
        <v>3.6258708126576344</v>
      </c>
      <c r="AJ39" s="68">
        <f t="shared" si="28"/>
        <v>8.092493513658365</v>
      </c>
      <c r="AK39" s="68">
        <f>AH39+AJ39+AI39</f>
        <v>11.718364326316</v>
      </c>
      <c r="AL39" s="68">
        <f t="shared" si="29"/>
        <v>204.78686977179512</v>
      </c>
    </row>
    <row r="40" spans="1:38" ht="13.5" customHeight="1">
      <c r="A40" s="70">
        <f t="shared" si="20"/>
        <v>0.34000000000000014</v>
      </c>
      <c r="B40" s="74">
        <f>(268-258)/2</f>
        <v>5</v>
      </c>
      <c r="C40" s="74">
        <f>(37-28)/2</f>
        <v>4.5</v>
      </c>
      <c r="D40" s="75">
        <f t="shared" si="2"/>
        <v>0.8095238095238096</v>
      </c>
      <c r="E40" s="75">
        <f t="shared" si="3"/>
        <v>1.1195121951219513</v>
      </c>
      <c r="F40" s="75">
        <f t="shared" si="39"/>
        <v>1.25</v>
      </c>
      <c r="G40" s="75">
        <f t="shared" si="5"/>
        <v>0.7836585365853658</v>
      </c>
      <c r="H40" s="75">
        <f t="shared" si="6"/>
        <v>0.40625889046941677</v>
      </c>
      <c r="I40" s="64">
        <f t="shared" si="38"/>
        <v>0.3666666666666667</v>
      </c>
      <c r="J40" s="75">
        <f t="shared" si="8"/>
        <v>0.3731707317073171</v>
      </c>
      <c r="K40" s="75">
        <f t="shared" si="9"/>
        <v>1.2439024390243905</v>
      </c>
      <c r="L40" s="64">
        <f>161*0.3/5</f>
        <v>9.66</v>
      </c>
      <c r="M40" s="75">
        <f t="shared" si="11"/>
        <v>6.026173541963016</v>
      </c>
      <c r="N40" s="75">
        <f t="shared" si="12"/>
        <v>1.9073170731707318</v>
      </c>
      <c r="O40" s="75">
        <f t="shared" si="13"/>
        <v>1.5325757575757577</v>
      </c>
      <c r="P40" s="75">
        <f t="shared" si="14"/>
        <v>1.6585365853658538</v>
      </c>
      <c r="Q40" s="69">
        <f t="shared" si="15"/>
        <v>36.637296227174275</v>
      </c>
      <c r="R40" s="69">
        <f t="shared" si="21"/>
        <v>960.0676839755496</v>
      </c>
      <c r="S40" s="76">
        <f t="shared" si="16"/>
        <v>0.8299999999999998</v>
      </c>
      <c r="T40" s="68">
        <f t="shared" si="22"/>
        <v>5.645962490252816</v>
      </c>
      <c r="U40" s="68">
        <f t="shared" si="23"/>
        <v>9.855726169270179</v>
      </c>
      <c r="V40" s="68">
        <f t="shared" si="17"/>
        <v>26.781570057904098</v>
      </c>
      <c r="W40" s="68">
        <f t="shared" si="24"/>
        <v>809.5296189636666</v>
      </c>
      <c r="X40" s="76">
        <f t="shared" si="30"/>
        <v>0.17000000000000004</v>
      </c>
      <c r="Y40" s="68">
        <f t="shared" si="18"/>
        <v>4.552866909843698</v>
      </c>
      <c r="Z40" s="76">
        <f t="shared" si="32"/>
        <v>0.18905348354577903</v>
      </c>
      <c r="AA40" s="68">
        <f t="shared" si="25"/>
        <v>5.0631491142721</v>
      </c>
      <c r="AB40" s="68">
        <f t="shared" si="31"/>
        <v>480.6894818717302</v>
      </c>
      <c r="AC40" s="66"/>
      <c r="AD40" s="79">
        <f>(268-258)/2</f>
        <v>5</v>
      </c>
      <c r="AE40" s="79">
        <f t="shared" si="26"/>
        <v>370.0000000000001</v>
      </c>
      <c r="AF40" s="79">
        <f t="shared" si="33"/>
        <v>263.0000000000001</v>
      </c>
      <c r="AG40" s="68">
        <f>AD40*S40*228/1228</f>
        <v>0.7705211726384364</v>
      </c>
      <c r="AH40" s="68">
        <f t="shared" si="27"/>
        <v>1.8089397562647787</v>
      </c>
      <c r="AJ40" s="68">
        <f t="shared" si="28"/>
        <v>4.054732582271105</v>
      </c>
      <c r="AK40" s="68">
        <f>AH40+AJ40+AI40</f>
        <v>5.863672338535883</v>
      </c>
      <c r="AL40" s="68">
        <f t="shared" si="29"/>
        <v>210.650542110331</v>
      </c>
    </row>
    <row r="41" spans="1:38" ht="13.5" customHeight="1">
      <c r="A41" s="70">
        <f t="shared" si="20"/>
        <v>0.35000000000000014</v>
      </c>
      <c r="B41" s="74">
        <f>(268-258)/2</f>
        <v>5</v>
      </c>
      <c r="C41" s="74">
        <f>(37-28)/2</f>
        <v>4.5</v>
      </c>
      <c r="D41" s="75">
        <f t="shared" si="2"/>
        <v>0.8333333333333334</v>
      </c>
      <c r="E41" s="75">
        <f t="shared" si="3"/>
        <v>1.152439024390244</v>
      </c>
      <c r="F41" s="75">
        <f t="shared" si="39"/>
        <v>1.25</v>
      </c>
      <c r="G41" s="75">
        <f t="shared" si="5"/>
        <v>0.8067073170731707</v>
      </c>
      <c r="H41" s="75">
        <f t="shared" si="6"/>
        <v>0.4182076813655761</v>
      </c>
      <c r="I41" s="64">
        <f t="shared" si="38"/>
        <v>0.3666666666666667</v>
      </c>
      <c r="J41" s="75">
        <f t="shared" si="8"/>
        <v>0.38414634146341464</v>
      </c>
      <c r="K41" s="75">
        <f t="shared" si="9"/>
        <v>1.2804878048780488</v>
      </c>
      <c r="L41" s="64">
        <f>161*0.3/5</f>
        <v>9.66</v>
      </c>
      <c r="M41" s="75">
        <f t="shared" si="11"/>
        <v>6.203413940256046</v>
      </c>
      <c r="N41" s="75">
        <f t="shared" si="12"/>
        <v>1.9634146341463414</v>
      </c>
      <c r="O41" s="75">
        <f t="shared" si="13"/>
        <v>1.5776515151515151</v>
      </c>
      <c r="P41" s="75">
        <f t="shared" si="14"/>
        <v>1.7073170731707317</v>
      </c>
      <c r="Q41" s="69">
        <f t="shared" si="15"/>
        <v>37.1037853318951</v>
      </c>
      <c r="R41" s="69">
        <f t="shared" si="21"/>
        <v>997.1714693074447</v>
      </c>
      <c r="S41" s="76">
        <f t="shared" si="16"/>
        <v>0.8549999999999999</v>
      </c>
      <c r="T41" s="68">
        <f t="shared" si="22"/>
        <v>5.890074847393835</v>
      </c>
      <c r="U41" s="68">
        <f t="shared" si="23"/>
        <v>10.281854495604355</v>
      </c>
      <c r="V41" s="68">
        <f t="shared" si="17"/>
        <v>26.82193083629074</v>
      </c>
      <c r="W41" s="68">
        <f t="shared" si="24"/>
        <v>836.3515497999574</v>
      </c>
      <c r="X41" s="76">
        <f t="shared" si="30"/>
        <v>0.14500000000000005</v>
      </c>
      <c r="Y41" s="68">
        <f t="shared" si="18"/>
        <v>3.8891799712621586</v>
      </c>
      <c r="Z41" s="76">
        <f t="shared" si="32"/>
        <v>0.16125150067139976</v>
      </c>
      <c r="AA41" s="68">
        <f t="shared" si="25"/>
        <v>4.325076598256374</v>
      </c>
      <c r="AB41" s="68">
        <f t="shared" si="31"/>
        <v>485.0145584699866</v>
      </c>
      <c r="AC41" s="66"/>
      <c r="AD41" s="79">
        <f>(268-258)/2</f>
        <v>5</v>
      </c>
      <c r="AE41" s="79">
        <f t="shared" si="26"/>
        <v>375.0000000000001</v>
      </c>
      <c r="AF41" s="79">
        <f t="shared" si="33"/>
        <v>268.0000000000001</v>
      </c>
      <c r="AG41" s="68">
        <f>AD41*S41*228/1228</f>
        <v>0.793729641693811</v>
      </c>
      <c r="AH41" s="68">
        <f t="shared" si="27"/>
        <v>1.8634258935016694</v>
      </c>
      <c r="AJ41" s="68">
        <f t="shared" si="28"/>
        <v>4.193742496643002</v>
      </c>
      <c r="AK41" s="68">
        <f>AH41+AJ41+AI41</f>
        <v>6.057168390144671</v>
      </c>
      <c r="AL41" s="68">
        <f t="shared" si="29"/>
        <v>216.70771050047568</v>
      </c>
    </row>
    <row r="42" spans="1:38" ht="13.5" customHeight="1">
      <c r="A42" s="70">
        <f t="shared" si="20"/>
        <v>0.36000000000000015</v>
      </c>
      <c r="B42" s="83">
        <f>(299-268)/3</f>
        <v>10.333333333333334</v>
      </c>
      <c r="C42" s="84">
        <f>(50-37)/3</f>
        <v>4.333333333333333</v>
      </c>
      <c r="D42" s="77">
        <v>1</v>
      </c>
      <c r="E42" s="75">
        <f t="shared" si="3"/>
        <v>1.1853658536585368</v>
      </c>
      <c r="F42" s="75">
        <f t="shared" si="39"/>
        <v>1.25</v>
      </c>
      <c r="G42" s="75">
        <f t="shared" si="5"/>
        <v>0.8297560975609756</v>
      </c>
      <c r="H42" s="75">
        <f t="shared" si="6"/>
        <v>0.4301564722617354</v>
      </c>
      <c r="I42" s="64">
        <f t="shared" si="38"/>
        <v>0.3666666666666667</v>
      </c>
      <c r="J42" s="75">
        <f t="shared" si="8"/>
        <v>0.39512195121951227</v>
      </c>
      <c r="K42" s="75">
        <f t="shared" si="9"/>
        <v>1.3170731707317074</v>
      </c>
      <c r="L42" s="63">
        <f>80/5</f>
        <v>16</v>
      </c>
      <c r="M42" s="75">
        <f t="shared" si="11"/>
        <v>6.380654338549076</v>
      </c>
      <c r="N42" s="75">
        <f t="shared" si="12"/>
        <v>2.0195121951219512</v>
      </c>
      <c r="O42" s="75">
        <f t="shared" si="13"/>
        <v>1.622727272727273</v>
      </c>
      <c r="P42" s="75">
        <f t="shared" si="14"/>
        <v>1.7560975609756098</v>
      </c>
      <c r="Q42" s="69">
        <f t="shared" si="15"/>
        <v>49.21979824613971</v>
      </c>
      <c r="R42" s="69">
        <f t="shared" si="21"/>
        <v>1046.3912675535844</v>
      </c>
      <c r="S42" s="76">
        <f t="shared" si="16"/>
        <v>0.8799999999999999</v>
      </c>
      <c r="T42" s="68">
        <f t="shared" si="22"/>
        <v>8.041905798131491</v>
      </c>
      <c r="U42" s="68">
        <f t="shared" si="23"/>
        <v>14.038141691922762</v>
      </c>
      <c r="V42" s="68">
        <f t="shared" si="17"/>
        <v>35.18165655421695</v>
      </c>
      <c r="W42" s="68">
        <f t="shared" si="24"/>
        <v>871.5332063541744</v>
      </c>
      <c r="X42" s="76">
        <f t="shared" si="30"/>
        <v>0.12000000000000005</v>
      </c>
      <c r="Y42" s="68">
        <f t="shared" si="18"/>
        <v>4.221798786506036</v>
      </c>
      <c r="Z42" s="76">
        <f t="shared" si="32"/>
        <v>0.1334495177970205</v>
      </c>
      <c r="AA42" s="68">
        <f t="shared" si="25"/>
        <v>4.694975102460638</v>
      </c>
      <c r="AB42" s="68">
        <f t="shared" si="31"/>
        <v>489.70953357244724</v>
      </c>
      <c r="AC42" s="66"/>
      <c r="AD42" s="113">
        <f>(299-268)/3</f>
        <v>10.333333333333334</v>
      </c>
      <c r="AE42" s="79">
        <f t="shared" si="26"/>
        <v>385.3333333333334</v>
      </c>
      <c r="AF42" s="79">
        <f t="shared" si="33"/>
        <v>278.3333333333334</v>
      </c>
      <c r="AG42" s="68">
        <f>AD42*S42*228/1228</f>
        <v>1.6883387622149835</v>
      </c>
      <c r="AH42" s="68">
        <f t="shared" si="27"/>
        <v>3.9636848635263577</v>
      </c>
      <c r="AJ42" s="68">
        <f t="shared" si="28"/>
        <v>8.954354982764121</v>
      </c>
      <c r="AK42" s="68">
        <f>AH42+AJ42+AI42</f>
        <v>12.91803984629048</v>
      </c>
      <c r="AL42" s="68">
        <f t="shared" si="29"/>
        <v>229.62575034676615</v>
      </c>
    </row>
    <row r="43" spans="1:38" ht="13.5">
      <c r="A43" s="70">
        <f t="shared" si="20"/>
        <v>0.37000000000000016</v>
      </c>
      <c r="B43" s="83">
        <f>(299-268)/3</f>
        <v>10.333333333333334</v>
      </c>
      <c r="C43" s="84">
        <f>(50-37)/3</f>
        <v>4.333333333333333</v>
      </c>
      <c r="D43" s="77">
        <v>1</v>
      </c>
      <c r="E43" s="75">
        <f t="shared" si="3"/>
        <v>1.2182926829268292</v>
      </c>
      <c r="F43" s="75">
        <f t="shared" si="39"/>
        <v>1.25</v>
      </c>
      <c r="G43" s="75">
        <f t="shared" si="5"/>
        <v>0.8528048780487805</v>
      </c>
      <c r="H43" s="75">
        <f t="shared" si="6"/>
        <v>0.4421052631578947</v>
      </c>
      <c r="I43" s="64">
        <f t="shared" si="38"/>
        <v>0.3666666666666667</v>
      </c>
      <c r="J43" s="75">
        <f t="shared" si="8"/>
        <v>0.4060975609756098</v>
      </c>
      <c r="K43" s="75">
        <f t="shared" si="9"/>
        <v>1.353658536585366</v>
      </c>
      <c r="L43" s="63">
        <f>80/5</f>
        <v>16</v>
      </c>
      <c r="M43" s="75">
        <f t="shared" si="11"/>
        <v>6.557894736842106</v>
      </c>
      <c r="N43" s="75">
        <f t="shared" si="12"/>
        <v>2.075609756097561</v>
      </c>
      <c r="O43" s="75">
        <f t="shared" si="13"/>
        <v>1.6678030303030305</v>
      </c>
      <c r="P43" s="75">
        <f t="shared" si="14"/>
        <v>1.8048780487804879</v>
      </c>
      <c r="Q43" s="69">
        <f t="shared" si="15"/>
        <v>49.662477827051</v>
      </c>
      <c r="R43" s="69">
        <f t="shared" si="21"/>
        <v>1096.0537453806353</v>
      </c>
      <c r="S43" s="76">
        <f t="shared" si="16"/>
        <v>0.9049999999999999</v>
      </c>
      <c r="T43" s="68">
        <f t="shared" si="22"/>
        <v>8.344752178203342</v>
      </c>
      <c r="U43" s="68">
        <f t="shared" si="23"/>
        <v>14.56679752314654</v>
      </c>
      <c r="V43" s="68">
        <f t="shared" si="17"/>
        <v>35.09568030390446</v>
      </c>
      <c r="W43" s="68">
        <f t="shared" si="24"/>
        <v>906.6288866580788</v>
      </c>
      <c r="X43" s="76">
        <f t="shared" si="30"/>
        <v>0.09500000000000006</v>
      </c>
      <c r="Y43" s="68">
        <f t="shared" si="18"/>
        <v>3.3340896288709256</v>
      </c>
      <c r="Z43" s="76">
        <f t="shared" si="32"/>
        <v>0.10564753492264126</v>
      </c>
      <c r="AA43" s="68">
        <f t="shared" si="25"/>
        <v>3.707772110540599</v>
      </c>
      <c r="AB43" s="68">
        <f t="shared" si="31"/>
        <v>493.41730568298783</v>
      </c>
      <c r="AC43" s="66"/>
      <c r="AD43" s="113">
        <f>(299-268)/3</f>
        <v>10.333333333333334</v>
      </c>
      <c r="AE43" s="79">
        <f t="shared" si="26"/>
        <v>395.66666666666674</v>
      </c>
      <c r="AF43" s="79">
        <f t="shared" si="33"/>
        <v>288.66666666666674</v>
      </c>
      <c r="AG43" s="68">
        <f>AD43*S43*228/1228</f>
        <v>1.7363029315960912</v>
      </c>
      <c r="AH43" s="68">
        <f t="shared" si="27"/>
        <v>4.076289547149266</v>
      </c>
      <c r="AJ43" s="68">
        <f t="shared" si="28"/>
        <v>9.241642139132708</v>
      </c>
      <c r="AK43" s="68">
        <f>AH43+AJ43+AI43</f>
        <v>13.317931686281973</v>
      </c>
      <c r="AL43" s="68">
        <f t="shared" si="29"/>
        <v>242.94368203304813</v>
      </c>
    </row>
    <row r="44" spans="1:38" ht="13.5">
      <c r="A44" s="70">
        <f t="shared" si="20"/>
        <v>0.38000000000000017</v>
      </c>
      <c r="B44" s="83">
        <f>(299-268)/3</f>
        <v>10.333333333333334</v>
      </c>
      <c r="C44" s="84">
        <f>(50-37)/3</f>
        <v>4.333333333333333</v>
      </c>
      <c r="D44" s="77">
        <v>1</v>
      </c>
      <c r="E44" s="75">
        <f t="shared" si="3"/>
        <v>1.2512195121951222</v>
      </c>
      <c r="F44" s="75">
        <f t="shared" si="39"/>
        <v>1.25</v>
      </c>
      <c r="G44" s="75">
        <f t="shared" si="5"/>
        <v>0.8758536585365855</v>
      </c>
      <c r="H44" s="64">
        <v>0.5</v>
      </c>
      <c r="I44" s="64">
        <f t="shared" si="38"/>
        <v>0.3666666666666667</v>
      </c>
      <c r="J44" s="75">
        <f t="shared" si="8"/>
        <v>0.41707317073170735</v>
      </c>
      <c r="K44" s="75">
        <f t="shared" si="9"/>
        <v>1.3902439024390245</v>
      </c>
      <c r="L44" s="63">
        <f>80/5</f>
        <v>16</v>
      </c>
      <c r="M44" s="64">
        <f>178*0.3*(0.4-0.37)/(0.45-0.37)/3</f>
        <v>6.675000000000004</v>
      </c>
      <c r="N44" s="75">
        <f t="shared" si="12"/>
        <v>2.131707317073171</v>
      </c>
      <c r="O44" s="75">
        <f t="shared" si="13"/>
        <v>1.712878787878788</v>
      </c>
      <c r="P44" s="75">
        <f t="shared" si="14"/>
        <v>1.853658536585366</v>
      </c>
      <c r="Q44" s="69">
        <f t="shared" si="15"/>
        <v>50.0909682187731</v>
      </c>
      <c r="R44" s="69">
        <f t="shared" si="21"/>
        <v>1146.1447135994083</v>
      </c>
      <c r="S44" s="76">
        <f t="shared" si="16"/>
        <v>0.9299999999999999</v>
      </c>
      <c r="T44" s="68">
        <f t="shared" si="22"/>
        <v>8.64925806279206</v>
      </c>
      <c r="U44" s="68">
        <f t="shared" si="23"/>
        <v>15.098350224854872</v>
      </c>
      <c r="V44" s="68">
        <f t="shared" si="17"/>
        <v>34.99261799391823</v>
      </c>
      <c r="W44" s="68">
        <f t="shared" si="24"/>
        <v>941.621504651997</v>
      </c>
      <c r="X44" s="76">
        <f t="shared" si="30"/>
        <v>0.07000000000000006</v>
      </c>
      <c r="Y44" s="68">
        <f t="shared" si="18"/>
        <v>2.4494832595742784</v>
      </c>
      <c r="Z44" s="76">
        <f t="shared" si="32"/>
        <v>0.077845552048262</v>
      </c>
      <c r="AA44" s="68">
        <f t="shared" si="25"/>
        <v>2.7240196653505113</v>
      </c>
      <c r="AB44" s="68">
        <f t="shared" si="31"/>
        <v>496.14132534833834</v>
      </c>
      <c r="AC44" s="66"/>
      <c r="AD44" s="113">
        <f>(299-268)/3</f>
        <v>10.333333333333334</v>
      </c>
      <c r="AE44" s="79">
        <f t="shared" si="26"/>
        <v>406.00000000000006</v>
      </c>
      <c r="AF44" s="79">
        <f t="shared" si="33"/>
        <v>299.00000000000006</v>
      </c>
      <c r="AG44" s="68">
        <f>AD44*S44*228/1228</f>
        <v>1.7842671009771987</v>
      </c>
      <c r="AH44" s="68">
        <f t="shared" si="27"/>
        <v>4.188894230772174</v>
      </c>
      <c r="AJ44" s="68">
        <f t="shared" si="28"/>
        <v>9.528929295501293</v>
      </c>
      <c r="AK44" s="68">
        <f>AH44+AJ44+AI44</f>
        <v>13.717823526273467</v>
      </c>
      <c r="AL44" s="68">
        <f t="shared" si="29"/>
        <v>256.6615055593216</v>
      </c>
    </row>
    <row r="45" spans="1:38" ht="13.5">
      <c r="A45" s="70">
        <f t="shared" si="20"/>
        <v>0.3900000000000002</v>
      </c>
      <c r="B45" s="85">
        <f>(308-299)/9</f>
        <v>1</v>
      </c>
      <c r="C45" s="74">
        <f>(63-50)/2</f>
        <v>6.5</v>
      </c>
      <c r="D45" s="77">
        <v>1</v>
      </c>
      <c r="E45" s="75">
        <f t="shared" si="3"/>
        <v>1.2841463414634147</v>
      </c>
      <c r="F45" s="75">
        <f t="shared" si="39"/>
        <v>1.25</v>
      </c>
      <c r="G45" s="75">
        <f t="shared" si="5"/>
        <v>0.8989024390243903</v>
      </c>
      <c r="H45" s="64">
        <v>0.5</v>
      </c>
      <c r="I45" s="64">
        <f t="shared" si="38"/>
        <v>0.3666666666666667</v>
      </c>
      <c r="J45" s="75">
        <f t="shared" si="8"/>
        <v>0.4280487804878049</v>
      </c>
      <c r="K45" s="75">
        <f t="shared" si="9"/>
        <v>1.426829268292683</v>
      </c>
      <c r="L45" s="63">
        <f>80/5</f>
        <v>16</v>
      </c>
      <c r="M45" s="64">
        <f>178*0.3*(0.4-0.37)/(0.45-0.37)/3</f>
        <v>6.675000000000004</v>
      </c>
      <c r="N45" s="75">
        <f t="shared" si="12"/>
        <v>2.1878048780487807</v>
      </c>
      <c r="O45" s="64">
        <v>1</v>
      </c>
      <c r="P45" s="75">
        <f t="shared" si="14"/>
        <v>1.902439024390244</v>
      </c>
      <c r="Q45" s="69">
        <f t="shared" si="15"/>
        <v>42.41983739837399</v>
      </c>
      <c r="R45" s="69">
        <f t="shared" si="21"/>
        <v>1188.5645509977824</v>
      </c>
      <c r="S45" s="76">
        <f t="shared" si="16"/>
        <v>0.955</v>
      </c>
      <c r="T45" s="68">
        <f t="shared" si="22"/>
        <v>7.52157605465957</v>
      </c>
      <c r="U45" s="68">
        <f t="shared" si="23"/>
        <v>13.129841738063837</v>
      </c>
      <c r="V45" s="68">
        <f t="shared" si="17"/>
        <v>29.289995660310154</v>
      </c>
      <c r="W45" s="68">
        <f t="shared" si="24"/>
        <v>970.9115003123072</v>
      </c>
      <c r="X45" s="76">
        <f t="shared" si="30"/>
        <v>0.04500000000000006</v>
      </c>
      <c r="Y45" s="68">
        <f t="shared" si="18"/>
        <v>1.3180498047139588</v>
      </c>
      <c r="Z45" s="76">
        <f t="shared" si="32"/>
        <v>0.05004356917388274</v>
      </c>
      <c r="AA45" s="68">
        <f t="shared" si="25"/>
        <v>1.4657759239294563</v>
      </c>
      <c r="AB45" s="68">
        <f t="shared" si="31"/>
        <v>497.6071012722678</v>
      </c>
      <c r="AC45" s="66"/>
      <c r="AD45" s="114">
        <f>(308-299)/9</f>
        <v>1</v>
      </c>
      <c r="AE45" s="79">
        <f t="shared" si="26"/>
        <v>407.00000000000006</v>
      </c>
      <c r="AF45" s="79">
        <f t="shared" si="33"/>
        <v>300.00000000000006</v>
      </c>
      <c r="AG45" s="68">
        <f>AD45*S45*228/1228</f>
        <v>0.17731270358306186</v>
      </c>
      <c r="AH45" s="68">
        <f t="shared" si="27"/>
        <v>0.41627408848984665</v>
      </c>
      <c r="AJ45" s="68">
        <f t="shared" si="28"/>
        <v>0.9499564308261172</v>
      </c>
      <c r="AK45" s="68">
        <f>AH45+AJ45+AI45</f>
        <v>1.3662305193159638</v>
      </c>
      <c r="AL45" s="68">
        <f t="shared" si="29"/>
        <v>258.0277360786376</v>
      </c>
    </row>
    <row r="46" spans="1:38" ht="13.5">
      <c r="A46" s="70">
        <f t="shared" si="20"/>
        <v>0.4000000000000002</v>
      </c>
      <c r="B46" s="85">
        <f>(308-299)/9</f>
        <v>1</v>
      </c>
      <c r="C46" s="74">
        <f>(63-50)/2</f>
        <v>6.5</v>
      </c>
      <c r="D46" s="77">
        <v>1</v>
      </c>
      <c r="E46" s="75">
        <f t="shared" si="3"/>
        <v>1.3170731707317074</v>
      </c>
      <c r="F46" s="75">
        <f t="shared" si="39"/>
        <v>1.25</v>
      </c>
      <c r="G46" s="75">
        <f t="shared" si="5"/>
        <v>0.9219512195121952</v>
      </c>
      <c r="H46" s="64">
        <v>0.5</v>
      </c>
      <c r="I46" s="64">
        <f t="shared" si="38"/>
        <v>0.3666666666666667</v>
      </c>
      <c r="J46" s="75">
        <f t="shared" si="8"/>
        <v>0.4390243902439025</v>
      </c>
      <c r="K46" s="75">
        <f t="shared" si="9"/>
        <v>1.4634146341463417</v>
      </c>
      <c r="L46" s="63">
        <f>80/5</f>
        <v>16</v>
      </c>
      <c r="M46" s="64">
        <f>178*0.3*(0.4-0.37)/(0.45-0.37)/3</f>
        <v>6.675000000000004</v>
      </c>
      <c r="N46" s="75">
        <f t="shared" si="12"/>
        <v>2.2439024390243905</v>
      </c>
      <c r="O46" s="64">
        <v>1</v>
      </c>
      <c r="P46" s="75">
        <f t="shared" si="14"/>
        <v>1.9512195121951221</v>
      </c>
      <c r="Q46" s="69">
        <f t="shared" si="15"/>
        <v>42.62825203252033</v>
      </c>
      <c r="R46" s="69">
        <f t="shared" si="21"/>
        <v>1231.1928030303027</v>
      </c>
      <c r="S46" s="76">
        <v>0.98</v>
      </c>
      <c r="T46" s="68">
        <f t="shared" si="22"/>
        <v>7.756397910542624</v>
      </c>
      <c r="U46" s="68">
        <f t="shared" si="23"/>
        <v>13.539752344827287</v>
      </c>
      <c r="V46" s="68">
        <f t="shared" si="17"/>
        <v>29.088499687693044</v>
      </c>
      <c r="W46" s="68">
        <f t="shared" si="24"/>
        <v>1000.0000000000002</v>
      </c>
      <c r="X46" s="76">
        <f t="shared" si="30"/>
        <v>0.02000000000000006</v>
      </c>
      <c r="Y46" s="68">
        <f t="shared" si="18"/>
        <v>0.5817699937538626</v>
      </c>
      <c r="Z46" s="76">
        <v>0</v>
      </c>
      <c r="AA46" s="68">
        <f t="shared" si="25"/>
        <v>0</v>
      </c>
      <c r="AB46" s="68">
        <f t="shared" si="31"/>
        <v>497.6071012722678</v>
      </c>
      <c r="AC46" s="66"/>
      <c r="AD46" s="114">
        <f>(308-299)/9</f>
        <v>1</v>
      </c>
      <c r="AE46" s="79">
        <f t="shared" si="26"/>
        <v>408.00000000000006</v>
      </c>
      <c r="AF46" s="79">
        <f t="shared" si="33"/>
        <v>301.00000000000006</v>
      </c>
      <c r="AG46" s="68">
        <f>AD46*S46*228/1228</f>
        <v>0.1819543973941368</v>
      </c>
      <c r="AH46" s="68">
        <f t="shared" si="27"/>
        <v>0.42717131593722485</v>
      </c>
      <c r="AJ46" s="68">
        <f t="shared" si="28"/>
        <v>1</v>
      </c>
      <c r="AK46" s="68">
        <f>AH46+AJ46+AI46</f>
        <v>1.4271713159372248</v>
      </c>
      <c r="AL46" s="68">
        <f t="shared" si="29"/>
        <v>259.45490739457483</v>
      </c>
    </row>
    <row r="47" spans="1:37" ht="13.5">
      <c r="A47" s="73" t="s">
        <v>89</v>
      </c>
      <c r="B47" s="68">
        <f aca="true" t="shared" si="40" ref="B47:P47">SUM(B7:B46)</f>
        <v>408.00000000000006</v>
      </c>
      <c r="C47" s="68">
        <f t="shared" si="40"/>
        <v>139</v>
      </c>
      <c r="D47" s="68">
        <f t="shared" si="40"/>
        <v>20</v>
      </c>
      <c r="E47" s="68">
        <f t="shared" si="40"/>
        <v>27</v>
      </c>
      <c r="F47" s="68">
        <f t="shared" si="40"/>
        <v>51</v>
      </c>
      <c r="G47" s="68">
        <f t="shared" si="40"/>
        <v>18.899999999999995</v>
      </c>
      <c r="H47" s="68">
        <f t="shared" si="40"/>
        <v>9.9</v>
      </c>
      <c r="I47" s="68">
        <f t="shared" si="40"/>
        <v>11.36666666666667</v>
      </c>
      <c r="J47" s="68">
        <f t="shared" si="40"/>
        <v>8.999999999999998</v>
      </c>
      <c r="K47" s="68">
        <f t="shared" si="40"/>
        <v>30</v>
      </c>
      <c r="L47" s="68">
        <f t="shared" si="40"/>
        <v>240.99999999999997</v>
      </c>
      <c r="M47" s="68">
        <f t="shared" si="40"/>
        <v>144.625</v>
      </c>
      <c r="N47" s="68">
        <f t="shared" si="40"/>
        <v>46</v>
      </c>
      <c r="O47" s="68">
        <f t="shared" si="40"/>
        <v>35.40113636363637</v>
      </c>
      <c r="P47" s="68">
        <f t="shared" si="40"/>
        <v>40</v>
      </c>
      <c r="Q47" s="69">
        <f t="shared" si="15"/>
        <v>1231.192803030303</v>
      </c>
      <c r="S47" s="86"/>
      <c r="T47" s="68">
        <f>SUM(T7:T46)</f>
        <v>132.4413717981936</v>
      </c>
      <c r="U47" s="68">
        <f>SUM(U7:U46)</f>
        <v>231.19280303030294</v>
      </c>
      <c r="V47" s="68">
        <f>SUM(V7:V46)</f>
        <v>1000.0000000000002</v>
      </c>
      <c r="X47" s="86"/>
      <c r="Y47" s="69">
        <f>SUM(Y7:Y46)</f>
        <v>449.6082188266972</v>
      </c>
      <c r="Z47" s="69"/>
      <c r="AA47" s="69">
        <f>SUM(AA7:AA46)</f>
        <v>497.6071012722678</v>
      </c>
      <c r="AB47" s="69"/>
      <c r="AC47" s="68"/>
      <c r="AD47" s="68">
        <f>SUM(AD7:AD46)</f>
        <v>408.00000000000006</v>
      </c>
      <c r="AG47" s="68">
        <f>SUM(AG7:AG46)</f>
        <v>32.63389250814328</v>
      </c>
      <c r="AH47" s="68">
        <f>SUM(AH7:AH46)</f>
        <v>76.614047291537</v>
      </c>
      <c r="AJ47" s="68">
        <f>SUM(AJ7:AJ46)</f>
        <v>152.84086010303787</v>
      </c>
      <c r="AK47" s="68">
        <f>SUM(AK7:AK46)</f>
        <v>259.45490739457483</v>
      </c>
    </row>
    <row r="48" spans="1:28" ht="13.5">
      <c r="A48" s="67"/>
      <c r="F48" s="68"/>
      <c r="H48" s="87"/>
      <c r="AA48" s="125"/>
      <c r="AB48" s="125"/>
    </row>
  </sheetData>
  <sheetProtection/>
  <mergeCells count="24">
    <mergeCell ref="V3:V6"/>
    <mergeCell ref="W3:W6"/>
    <mergeCell ref="X3:X6"/>
    <mergeCell ref="Y3:Y6"/>
    <mergeCell ref="Z3:Z4"/>
    <mergeCell ref="AA3:AA6"/>
    <mergeCell ref="AB3:AB6"/>
    <mergeCell ref="AL3:AL6"/>
    <mergeCell ref="T5:T6"/>
    <mergeCell ref="AD5:AD6"/>
    <mergeCell ref="AE5:AE6"/>
    <mergeCell ref="AF5:AF6"/>
    <mergeCell ref="AG5:AG6"/>
    <mergeCell ref="AI5:AI6"/>
    <mergeCell ref="AH3:AH6"/>
    <mergeCell ref="AJ3:AJ6"/>
    <mergeCell ref="AK3:AK6"/>
    <mergeCell ref="AM23:AM24"/>
    <mergeCell ref="AN23:AN24"/>
    <mergeCell ref="AO23:AO24"/>
    <mergeCell ref="Q3:Q6"/>
    <mergeCell ref="R3:R6"/>
    <mergeCell ref="S3:S6"/>
    <mergeCell ref="U3:U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O48"/>
  <sheetViews>
    <sheetView workbookViewId="0" topLeftCell="W6">
      <selection activeCell="AO37" sqref="AO37"/>
    </sheetView>
  </sheetViews>
  <sheetFormatPr defaultColWidth="9.00390625" defaultRowHeight="16.5"/>
  <cols>
    <col min="1" max="1" width="10.125" style="70" customWidth="1"/>
    <col min="2" max="4" width="6.625" style="68" customWidth="1"/>
    <col min="5" max="16" width="6.625" style="0" customWidth="1"/>
    <col min="17" max="18" width="8.125" style="69" customWidth="1"/>
    <col min="19" max="19" width="7.875" style="61" customWidth="1"/>
    <col min="20" max="20" width="9.125" style="68" customWidth="1"/>
    <col min="21" max="23" width="7.875" style="68" customWidth="1"/>
    <col min="24" max="28" width="7.125" style="61" customWidth="1"/>
    <col min="29" max="29" width="2.75390625" style="0" customWidth="1"/>
    <col min="30" max="32" width="7.625" style="68" customWidth="1"/>
    <col min="33" max="38" width="9.125" style="68" customWidth="1"/>
    <col min="39" max="39" width="9.125" style="0" customWidth="1"/>
  </cols>
  <sheetData>
    <row r="1" spans="1:34" ht="18" customHeight="1">
      <c r="A1" t="s">
        <v>74</v>
      </c>
      <c r="C1">
        <v>500</v>
      </c>
      <c r="G1" s="2"/>
      <c r="T1" s="69"/>
      <c r="U1" s="69"/>
      <c r="V1" s="69"/>
      <c r="W1" s="69"/>
      <c r="AC1" s="68"/>
      <c r="AG1" s="69"/>
      <c r="AH1" s="69"/>
    </row>
    <row r="2" spans="9:34" ht="18" customHeight="1">
      <c r="I2" s="87"/>
      <c r="L2" s="68"/>
      <c r="M2" s="68"/>
      <c r="T2" s="69"/>
      <c r="U2" s="69"/>
      <c r="V2" s="69"/>
      <c r="W2" s="69"/>
      <c r="AC2" s="68"/>
      <c r="AG2" s="69"/>
      <c r="AH2" s="69"/>
    </row>
    <row r="3" spans="1:38" s="4" customFormat="1" ht="18" customHeight="1">
      <c r="A3" s="71"/>
      <c r="B3" s="72" t="s">
        <v>75</v>
      </c>
      <c r="C3" s="72" t="s">
        <v>76</v>
      </c>
      <c r="D3" s="72" t="s">
        <v>77</v>
      </c>
      <c r="E3" s="4" t="s">
        <v>78</v>
      </c>
      <c r="F3" s="4" t="s">
        <v>79</v>
      </c>
      <c r="G3" s="4" t="s">
        <v>80</v>
      </c>
      <c r="H3" s="4" t="s">
        <v>81</v>
      </c>
      <c r="I3" s="4" t="s">
        <v>82</v>
      </c>
      <c r="J3" s="4" t="s">
        <v>83</v>
      </c>
      <c r="K3" s="4" t="s">
        <v>84</v>
      </c>
      <c r="L3" s="4" t="s">
        <v>85</v>
      </c>
      <c r="M3" s="4" t="s">
        <v>86</v>
      </c>
      <c r="N3" s="4" t="s">
        <v>87</v>
      </c>
      <c r="O3" s="4" t="s">
        <v>88</v>
      </c>
      <c r="P3" s="4" t="s">
        <v>84</v>
      </c>
      <c r="Q3" s="117" t="s">
        <v>89</v>
      </c>
      <c r="R3" s="119" t="s">
        <v>99</v>
      </c>
      <c r="S3" s="109" t="s">
        <v>100</v>
      </c>
      <c r="T3" s="112" t="s">
        <v>101</v>
      </c>
      <c r="U3" s="116" t="s">
        <v>102</v>
      </c>
      <c r="V3" s="116" t="s">
        <v>131</v>
      </c>
      <c r="W3" s="116" t="s">
        <v>132</v>
      </c>
      <c r="X3" s="109" t="s">
        <v>133</v>
      </c>
      <c r="Y3" s="109" t="s">
        <v>151</v>
      </c>
      <c r="Z3" s="109" t="s">
        <v>153</v>
      </c>
      <c r="AA3" s="109" t="s">
        <v>73</v>
      </c>
      <c r="AB3" s="109" t="s">
        <v>108</v>
      </c>
      <c r="AD3" s="72"/>
      <c r="AE3" s="72"/>
      <c r="AF3" s="72"/>
      <c r="AG3" s="112" t="s">
        <v>101</v>
      </c>
      <c r="AH3" s="116" t="s">
        <v>102</v>
      </c>
      <c r="AI3" s="122" t="s">
        <v>103</v>
      </c>
      <c r="AJ3" s="120" t="s">
        <v>109</v>
      </c>
      <c r="AK3" s="111" t="s">
        <v>106</v>
      </c>
      <c r="AL3" s="121" t="s">
        <v>107</v>
      </c>
    </row>
    <row r="4" spans="1:38" ht="18" customHeight="1">
      <c r="A4" s="73" t="s">
        <v>90</v>
      </c>
      <c r="B4" s="68">
        <v>107</v>
      </c>
      <c r="C4" s="68">
        <v>61</v>
      </c>
      <c r="D4" s="68">
        <v>15</v>
      </c>
      <c r="E4">
        <v>27</v>
      </c>
      <c r="F4">
        <v>31</v>
      </c>
      <c r="G4">
        <v>27</v>
      </c>
      <c r="H4">
        <v>12</v>
      </c>
      <c r="I4">
        <v>11</v>
      </c>
      <c r="J4">
        <v>9</v>
      </c>
      <c r="K4">
        <v>30</v>
      </c>
      <c r="L4" s="65">
        <v>161</v>
      </c>
      <c r="M4" s="65">
        <v>178</v>
      </c>
      <c r="N4" s="65">
        <v>46</v>
      </c>
      <c r="O4" s="65">
        <v>34</v>
      </c>
      <c r="P4" s="65">
        <v>40</v>
      </c>
      <c r="Q4" s="117"/>
      <c r="R4" s="117"/>
      <c r="S4" s="109"/>
      <c r="T4" s="118">
        <f>Q47-C1*2</f>
        <v>230.82791789622775</v>
      </c>
      <c r="U4" s="116"/>
      <c r="V4" s="116"/>
      <c r="W4" s="116"/>
      <c r="X4" s="109"/>
      <c r="Y4" s="109"/>
      <c r="Z4" s="109"/>
      <c r="AA4" s="109"/>
      <c r="AB4" s="109"/>
      <c r="AC4" s="4"/>
      <c r="AD4" s="72"/>
      <c r="AE4" s="72"/>
      <c r="AF4" s="72"/>
      <c r="AG4" s="118">
        <f>B47/Q47*(Q47-2*C1)</f>
        <v>76.51580625716775</v>
      </c>
      <c r="AH4" s="116"/>
      <c r="AI4" s="50">
        <v>30</v>
      </c>
      <c r="AJ4" s="111"/>
      <c r="AK4" s="111"/>
      <c r="AL4" s="121"/>
    </row>
    <row r="5" spans="1:38" ht="18" customHeight="1">
      <c r="A5" s="62" t="s">
        <v>93</v>
      </c>
      <c r="D5" s="70">
        <v>0.35</v>
      </c>
      <c r="E5">
        <v>0.4</v>
      </c>
      <c r="F5">
        <v>0.2</v>
      </c>
      <c r="G5">
        <v>0.4</v>
      </c>
      <c r="H5">
        <v>0.37</v>
      </c>
      <c r="I5">
        <v>0.3</v>
      </c>
      <c r="L5">
        <v>0.3</v>
      </c>
      <c r="M5">
        <v>0.37</v>
      </c>
      <c r="N5">
        <v>0.43</v>
      </c>
      <c r="O5">
        <v>0.38</v>
      </c>
      <c r="Q5" s="117"/>
      <c r="R5" s="117"/>
      <c r="S5" s="109"/>
      <c r="T5" s="120" t="s">
        <v>104</v>
      </c>
      <c r="U5" s="116"/>
      <c r="V5" s="116"/>
      <c r="W5" s="116"/>
      <c r="X5" s="109"/>
      <c r="Y5" s="109"/>
      <c r="Z5" s="126" t="s">
        <v>152</v>
      </c>
      <c r="AA5" s="109"/>
      <c r="AB5" s="109"/>
      <c r="AC5" s="4"/>
      <c r="AD5" s="123" t="s">
        <v>94</v>
      </c>
      <c r="AE5" s="111" t="s">
        <v>95</v>
      </c>
      <c r="AF5" s="111" t="s">
        <v>96</v>
      </c>
      <c r="AG5" s="120" t="s">
        <v>104</v>
      </c>
      <c r="AH5" s="116"/>
      <c r="AI5" s="120" t="s">
        <v>105</v>
      </c>
      <c r="AJ5" s="111"/>
      <c r="AK5" s="111"/>
      <c r="AL5" s="121"/>
    </row>
    <row r="6" spans="1:38" ht="18" customHeight="1">
      <c r="A6" s="67" t="s">
        <v>97</v>
      </c>
      <c r="D6" s="70">
        <v>0.55</v>
      </c>
      <c r="E6">
        <v>0.8</v>
      </c>
      <c r="F6">
        <v>0.27</v>
      </c>
      <c r="G6">
        <v>0.8</v>
      </c>
      <c r="H6">
        <v>0.47</v>
      </c>
      <c r="I6">
        <v>0.9</v>
      </c>
      <c r="J6">
        <v>0.45</v>
      </c>
      <c r="L6" s="61">
        <v>0.35</v>
      </c>
      <c r="M6" s="61">
        <v>0.45</v>
      </c>
      <c r="N6" s="61"/>
      <c r="O6" s="61">
        <v>0.5</v>
      </c>
      <c r="P6" s="61"/>
      <c r="Q6" s="117"/>
      <c r="R6" s="117"/>
      <c r="S6" s="109"/>
      <c r="T6" s="111"/>
      <c r="U6" s="116"/>
      <c r="V6" s="116"/>
      <c r="W6" s="116"/>
      <c r="X6" s="109"/>
      <c r="Y6" s="109"/>
      <c r="Z6" s="126">
        <f>C1/Y47</f>
        <v>1.1494058012419548</v>
      </c>
      <c r="AA6" s="109"/>
      <c r="AB6" s="109"/>
      <c r="AC6" s="4"/>
      <c r="AD6" s="111"/>
      <c r="AE6" s="111"/>
      <c r="AF6" s="111"/>
      <c r="AG6" s="111"/>
      <c r="AH6" s="116"/>
      <c r="AI6" s="111"/>
      <c r="AJ6" s="111"/>
      <c r="AK6" s="111"/>
      <c r="AL6" s="121"/>
    </row>
    <row r="7" spans="1:38" ht="13.5" customHeight="1">
      <c r="A7" s="70">
        <v>0.01</v>
      </c>
      <c r="B7" s="74">
        <f aca="true" t="shared" si="0" ref="B7:B15">$B$4*A7/SUM($A$7:$A$15)</f>
        <v>2.3777777777777778</v>
      </c>
      <c r="C7" s="74">
        <f aca="true" t="shared" si="1" ref="C7:C26">$C$4*A7/SUM($A$7:$A$26)</f>
        <v>0.2904761904761905</v>
      </c>
      <c r="D7" s="124"/>
      <c r="E7" s="75"/>
      <c r="F7" s="75">
        <f aca="true" t="shared" si="2" ref="F7:F33">$F$4*A7/SUM($A$7:$A$33)</f>
        <v>0.082010582010582</v>
      </c>
      <c r="G7" s="75"/>
      <c r="H7" s="75"/>
      <c r="I7" s="75"/>
      <c r="J7" s="75"/>
      <c r="K7" s="75"/>
      <c r="L7" s="75">
        <f aca="true" t="shared" si="3" ref="L7:L36">0.7*$L$4*A7/SUM($A$7:$A$36)</f>
        <v>0.24236559139784944</v>
      </c>
      <c r="M7" s="75">
        <f aca="true" t="shared" si="4" ref="M7:M43">0.7*$M$4*A7/SUM($A$7:$A$43)</f>
        <v>0.17724039829302982</v>
      </c>
      <c r="N7" s="75"/>
      <c r="O7" s="75"/>
      <c r="P7" s="75"/>
      <c r="Q7" s="69">
        <f aca="true" t="shared" si="5" ref="Q7:Q47">SUM(B7:P7)</f>
        <v>3.1698705399554292</v>
      </c>
      <c r="R7" s="69">
        <f>Q7</f>
        <v>3.1698705399554292</v>
      </c>
      <c r="S7" s="76">
        <f aca="true" t="shared" si="6" ref="S7:S45">S8-1/40</f>
        <v>0.004999999999999373</v>
      </c>
      <c r="T7" s="68">
        <f>Q7*S7*228/1228</f>
        <v>0.002942713693443596</v>
      </c>
      <c r="U7" s="68">
        <f>T7*$T$4/$T$47</f>
        <v>0.005017051337671712</v>
      </c>
      <c r="V7" s="68">
        <f aca="true" t="shared" si="7" ref="V7:V46">Q7-U7</f>
        <v>3.1648534886177577</v>
      </c>
      <c r="W7" s="68">
        <f>V7</f>
        <v>3.1648534886177577</v>
      </c>
      <c r="X7" s="76">
        <f>1-S7</f>
        <v>0.9950000000000007</v>
      </c>
      <c r="Y7" s="68">
        <f aca="true" t="shared" si="8" ref="Y7:Y46">V7*X7</f>
        <v>3.149029221174671</v>
      </c>
      <c r="Z7" s="76">
        <v>1</v>
      </c>
      <c r="AA7" s="68">
        <f>V7*Z7</f>
        <v>3.1648534886177577</v>
      </c>
      <c r="AB7" s="68">
        <f>AA7</f>
        <v>3.1648534886177577</v>
      </c>
      <c r="AC7" s="66"/>
      <c r="AD7" s="79">
        <f aca="true" t="shared" si="9" ref="AD7:AD15">107/9</f>
        <v>11.88888888888889</v>
      </c>
      <c r="AE7" s="79">
        <f>AD7</f>
        <v>11.88888888888889</v>
      </c>
      <c r="AF7" s="79"/>
      <c r="AG7" s="68">
        <f>AD7*S7*228/1228</f>
        <v>0.0110369163952212</v>
      </c>
      <c r="AH7" s="68">
        <f>AG7*$AG$4/$AG$47</f>
        <v>0.02587795974269916</v>
      </c>
      <c r="AJ7" s="68">
        <f>AD7*(1-Z7)</f>
        <v>0</v>
      </c>
      <c r="AK7" s="68">
        <f>AH7+AJ7+AI7</f>
        <v>0.02587795974269916</v>
      </c>
      <c r="AL7" s="68">
        <f>AK7</f>
        <v>0.02587795974269916</v>
      </c>
    </row>
    <row r="8" spans="1:38" ht="13.5" customHeight="1">
      <c r="A8" s="70">
        <f aca="true" t="shared" si="10" ref="A8:A46">A7+0.01</f>
        <v>0.02</v>
      </c>
      <c r="B8" s="74">
        <f t="shared" si="0"/>
        <v>4.7555555555555555</v>
      </c>
      <c r="C8" s="74">
        <f t="shared" si="1"/>
        <v>0.580952380952381</v>
      </c>
      <c r="D8" s="75"/>
      <c r="E8" s="75"/>
      <c r="F8" s="75">
        <f t="shared" si="2"/>
        <v>0.164021164021164</v>
      </c>
      <c r="G8" s="75"/>
      <c r="H8" s="75"/>
      <c r="I8" s="75"/>
      <c r="J8" s="75"/>
      <c r="K8" s="75"/>
      <c r="L8" s="75">
        <f t="shared" si="3"/>
        <v>0.4847311827956989</v>
      </c>
      <c r="M8" s="75">
        <f t="shared" si="4"/>
        <v>0.35448079658605963</v>
      </c>
      <c r="N8" s="75"/>
      <c r="O8" s="75"/>
      <c r="P8" s="75"/>
      <c r="Q8" s="69">
        <f t="shared" si="5"/>
        <v>6.3397410799108584</v>
      </c>
      <c r="R8" s="69">
        <f aca="true" t="shared" si="11" ref="R8:R46">R7+Q8</f>
        <v>9.509611619866288</v>
      </c>
      <c r="S8" s="76">
        <f t="shared" si="6"/>
        <v>0.029999999999999374</v>
      </c>
      <c r="T8" s="68">
        <f aca="true" t="shared" si="12" ref="T8:T46">Q8*S8*228/1228</f>
        <v>0.035312564321326845</v>
      </c>
      <c r="U8" s="68">
        <f aca="true" t="shared" si="13" ref="U8:U46">T8*$T$4/$T$47</f>
        <v>0.06020461605206684</v>
      </c>
      <c r="V8" s="68">
        <f t="shared" si="7"/>
        <v>6.279536463858792</v>
      </c>
      <c r="W8" s="68">
        <f aca="true" t="shared" si="14" ref="W8:W46">W7+V8</f>
        <v>9.444389952476548</v>
      </c>
      <c r="X8" s="76">
        <f>X7-1/40</f>
        <v>0.9700000000000006</v>
      </c>
      <c r="Y8" s="68">
        <f t="shared" si="8"/>
        <v>6.091150369943032</v>
      </c>
      <c r="Z8" s="76">
        <v>1</v>
      </c>
      <c r="AA8" s="68">
        <f aca="true" t="shared" si="15" ref="AA8:AA46">V8*Z8</f>
        <v>6.279536463858792</v>
      </c>
      <c r="AB8" s="68">
        <f>AB7+AA8</f>
        <v>9.444389952476548</v>
      </c>
      <c r="AC8" s="66"/>
      <c r="AD8" s="79">
        <f t="shared" si="9"/>
        <v>11.88888888888889</v>
      </c>
      <c r="AE8" s="79">
        <f aca="true" t="shared" si="16" ref="AE8:AE46">AE7+AD8</f>
        <v>23.77777777777778</v>
      </c>
      <c r="AF8" s="79"/>
      <c r="AG8" s="68">
        <f>AD8*S8*228/1228</f>
        <v>0.06622149837133412</v>
      </c>
      <c r="AH8" s="68">
        <f aca="true" t="shared" si="17" ref="AH7:AH46">AG8*$AG$4/$AG$47</f>
        <v>0.15526775845621119</v>
      </c>
      <c r="AJ8" s="68">
        <f aca="true" t="shared" si="18" ref="AJ8:AJ46">AD8*(1-Z8)</f>
        <v>0</v>
      </c>
      <c r="AK8" s="68">
        <f>AH8+AJ8+AI8</f>
        <v>0.15526775845621119</v>
      </c>
      <c r="AL8" s="68">
        <f aca="true" t="shared" si="19" ref="AL8:AL46">AL7+AK8</f>
        <v>0.18114571819891034</v>
      </c>
    </row>
    <row r="9" spans="1:38" ht="13.5" customHeight="1">
      <c r="A9" s="70">
        <f t="shared" si="10"/>
        <v>0.03</v>
      </c>
      <c r="B9" s="74">
        <f t="shared" si="0"/>
        <v>7.133333333333332</v>
      </c>
      <c r="C9" s="74">
        <f t="shared" si="1"/>
        <v>0.8714285714285716</v>
      </c>
      <c r="D9" s="75"/>
      <c r="E9" s="75"/>
      <c r="F9" s="75">
        <f t="shared" si="2"/>
        <v>0.246031746031746</v>
      </c>
      <c r="G9" s="75"/>
      <c r="H9" s="75"/>
      <c r="I9" s="75"/>
      <c r="J9" s="75"/>
      <c r="K9" s="75"/>
      <c r="L9" s="75">
        <f t="shared" si="3"/>
        <v>0.7270967741935482</v>
      </c>
      <c r="M9" s="75">
        <f t="shared" si="4"/>
        <v>0.5317211948790894</v>
      </c>
      <c r="N9" s="75"/>
      <c r="O9" s="75"/>
      <c r="P9" s="75"/>
      <c r="Q9" s="69">
        <f t="shared" si="5"/>
        <v>9.509611619866286</v>
      </c>
      <c r="R9" s="69">
        <f t="shared" si="11"/>
        <v>19.019223239732575</v>
      </c>
      <c r="S9" s="76">
        <f t="shared" si="6"/>
        <v>0.054999999999999376</v>
      </c>
      <c r="T9" s="68">
        <f t="shared" si="12"/>
        <v>0.09710955188364973</v>
      </c>
      <c r="U9" s="68">
        <f t="shared" si="13"/>
        <v>0.16556269414318536</v>
      </c>
      <c r="V9" s="68">
        <f t="shared" si="7"/>
        <v>9.3440489257231</v>
      </c>
      <c r="W9" s="68">
        <f t="shared" si="14"/>
        <v>18.78843887819965</v>
      </c>
      <c r="X9" s="76">
        <f aca="true" t="shared" si="20" ref="X9:X46">X8-1/40</f>
        <v>0.9450000000000006</v>
      </c>
      <c r="Y9" s="68">
        <f t="shared" si="8"/>
        <v>8.830126234808336</v>
      </c>
      <c r="Z9" s="76">
        <v>1</v>
      </c>
      <c r="AA9" s="68">
        <f t="shared" si="15"/>
        <v>9.3440489257231</v>
      </c>
      <c r="AB9" s="68">
        <f aca="true" t="shared" si="21" ref="AB9:AB46">AB8+AA9</f>
        <v>18.78843887819965</v>
      </c>
      <c r="AC9" s="66"/>
      <c r="AD9" s="79">
        <f t="shared" si="9"/>
        <v>11.88888888888889</v>
      </c>
      <c r="AE9" s="79">
        <f t="shared" si="16"/>
        <v>35.66666666666667</v>
      </c>
      <c r="AF9" s="79"/>
      <c r="AG9" s="68">
        <f>AD9*S9*228/1228</f>
        <v>0.12140608034744707</v>
      </c>
      <c r="AH9" s="68">
        <f t="shared" si="17"/>
        <v>0.2846575571697233</v>
      </c>
      <c r="AJ9" s="68">
        <f t="shared" si="18"/>
        <v>0</v>
      </c>
      <c r="AK9" s="68">
        <f>AH9+AJ9+AI9</f>
        <v>0.2846575571697233</v>
      </c>
      <c r="AL9" s="68">
        <f t="shared" si="19"/>
        <v>0.46580327536863364</v>
      </c>
    </row>
    <row r="10" spans="1:38" ht="13.5" customHeight="1">
      <c r="A10" s="70">
        <f t="shared" si="10"/>
        <v>0.04</v>
      </c>
      <c r="B10" s="74">
        <f t="shared" si="0"/>
        <v>9.511111111111111</v>
      </c>
      <c r="C10" s="74">
        <f t="shared" si="1"/>
        <v>1.161904761904762</v>
      </c>
      <c r="D10" s="75"/>
      <c r="E10" s="75"/>
      <c r="F10" s="75">
        <f t="shared" si="2"/>
        <v>0.328042328042328</v>
      </c>
      <c r="G10" s="75"/>
      <c r="H10" s="75"/>
      <c r="I10" s="75"/>
      <c r="J10" s="75"/>
      <c r="K10" s="75"/>
      <c r="L10" s="75">
        <f t="shared" si="3"/>
        <v>0.9694623655913978</v>
      </c>
      <c r="M10" s="75">
        <f t="shared" si="4"/>
        <v>0.7089615931721193</v>
      </c>
      <c r="N10" s="75"/>
      <c r="O10" s="75"/>
      <c r="P10" s="75"/>
      <c r="Q10" s="69">
        <f t="shared" si="5"/>
        <v>12.679482159821717</v>
      </c>
      <c r="R10" s="69">
        <f t="shared" si="11"/>
        <v>31.698705399554292</v>
      </c>
      <c r="S10" s="76">
        <f t="shared" si="6"/>
        <v>0.07999999999999938</v>
      </c>
      <c r="T10" s="68">
        <f t="shared" si="12"/>
        <v>0.1883336763804123</v>
      </c>
      <c r="U10" s="68">
        <f t="shared" si="13"/>
        <v>0.32109128561102734</v>
      </c>
      <c r="V10" s="68">
        <f t="shared" si="7"/>
        <v>12.35839087421069</v>
      </c>
      <c r="W10" s="68">
        <f t="shared" si="14"/>
        <v>31.14682975241034</v>
      </c>
      <c r="X10" s="76">
        <f t="shared" si="20"/>
        <v>0.9200000000000006</v>
      </c>
      <c r="Y10" s="68">
        <f t="shared" si="8"/>
        <v>11.369719604273842</v>
      </c>
      <c r="Z10" s="76">
        <v>1</v>
      </c>
      <c r="AA10" s="68">
        <f t="shared" si="15"/>
        <v>12.35839087421069</v>
      </c>
      <c r="AB10" s="68">
        <f t="shared" si="21"/>
        <v>31.14682975241034</v>
      </c>
      <c r="AC10" s="66"/>
      <c r="AD10" s="79">
        <f t="shared" si="9"/>
        <v>11.88888888888889</v>
      </c>
      <c r="AE10" s="79">
        <f t="shared" si="16"/>
        <v>47.55555555555556</v>
      </c>
      <c r="AF10" s="79"/>
      <c r="AG10" s="68">
        <f>AD10*S10*228/1228</f>
        <v>0.17659066232355997</v>
      </c>
      <c r="AH10" s="68">
        <f t="shared" si="17"/>
        <v>0.41404735588323527</v>
      </c>
      <c r="AJ10" s="68">
        <f t="shared" si="18"/>
        <v>0</v>
      </c>
      <c r="AK10" s="68">
        <f>AH10+AJ10+AI10</f>
        <v>0.41404735588323527</v>
      </c>
      <c r="AL10" s="68">
        <f t="shared" si="19"/>
        <v>0.8798506312518689</v>
      </c>
    </row>
    <row r="11" spans="1:38" ht="13.5" customHeight="1">
      <c r="A11" s="70">
        <f t="shared" si="10"/>
        <v>0.05</v>
      </c>
      <c r="B11" s="74">
        <f t="shared" si="0"/>
        <v>11.888888888888888</v>
      </c>
      <c r="C11" s="74">
        <f t="shared" si="1"/>
        <v>1.4523809523809528</v>
      </c>
      <c r="D11" s="75"/>
      <c r="E11" s="75"/>
      <c r="F11" s="75">
        <f t="shared" si="2"/>
        <v>0.41005291005291006</v>
      </c>
      <c r="G11" s="75"/>
      <c r="H11" s="75"/>
      <c r="I11" s="75"/>
      <c r="J11" s="75"/>
      <c r="K11" s="75"/>
      <c r="L11" s="75">
        <f t="shared" si="3"/>
        <v>1.2118279569892472</v>
      </c>
      <c r="M11" s="75">
        <f t="shared" si="4"/>
        <v>0.8862019914651492</v>
      </c>
      <c r="N11" s="75"/>
      <c r="O11" s="75"/>
      <c r="P11" s="75"/>
      <c r="Q11" s="69">
        <f t="shared" si="5"/>
        <v>15.849352699777146</v>
      </c>
      <c r="R11" s="69">
        <f t="shared" si="11"/>
        <v>47.54805809933144</v>
      </c>
      <c r="S11" s="76">
        <f t="shared" si="6"/>
        <v>0.10499999999999937</v>
      </c>
      <c r="T11" s="68">
        <f t="shared" si="12"/>
        <v>0.3089849378116145</v>
      </c>
      <c r="U11" s="68">
        <f t="shared" si="13"/>
        <v>0.5267903904555927</v>
      </c>
      <c r="V11" s="68">
        <f t="shared" si="7"/>
        <v>15.322562309321553</v>
      </c>
      <c r="W11" s="68">
        <f t="shared" si="14"/>
        <v>46.469392061731895</v>
      </c>
      <c r="X11" s="76">
        <f t="shared" si="20"/>
        <v>0.8950000000000006</v>
      </c>
      <c r="Y11" s="68">
        <f t="shared" si="8"/>
        <v>13.713693266842798</v>
      </c>
      <c r="Z11" s="76">
        <v>1</v>
      </c>
      <c r="AA11" s="68">
        <f t="shared" si="15"/>
        <v>15.322562309321553</v>
      </c>
      <c r="AB11" s="68">
        <f t="shared" si="21"/>
        <v>46.469392061731895</v>
      </c>
      <c r="AC11" s="66"/>
      <c r="AD11" s="79">
        <f t="shared" si="9"/>
        <v>11.88888888888889</v>
      </c>
      <c r="AE11" s="79">
        <f t="shared" si="16"/>
        <v>59.44444444444444</v>
      </c>
      <c r="AF11" s="79"/>
      <c r="AG11" s="68">
        <f>AD11*S11*228/1228</f>
        <v>0.2317752442996729</v>
      </c>
      <c r="AH11" s="68">
        <f t="shared" si="17"/>
        <v>0.5434371545967474</v>
      </c>
      <c r="AJ11" s="68">
        <f t="shared" si="18"/>
        <v>0</v>
      </c>
      <c r="AK11" s="68">
        <f>AH11+AJ11+AI11</f>
        <v>0.5434371545967474</v>
      </c>
      <c r="AL11" s="68">
        <f t="shared" si="19"/>
        <v>1.4232877858486161</v>
      </c>
    </row>
    <row r="12" spans="1:38" ht="13.5" customHeight="1">
      <c r="A12" s="70">
        <f t="shared" si="10"/>
        <v>0.060000000000000005</v>
      </c>
      <c r="B12" s="74">
        <f t="shared" si="0"/>
        <v>14.266666666666666</v>
      </c>
      <c r="C12" s="74">
        <f t="shared" si="1"/>
        <v>1.7428571428571433</v>
      </c>
      <c r="D12" s="75"/>
      <c r="E12" s="75"/>
      <c r="F12" s="75">
        <f t="shared" si="2"/>
        <v>0.49206349206349204</v>
      </c>
      <c r="G12" s="75"/>
      <c r="H12" s="75"/>
      <c r="I12" s="75"/>
      <c r="J12" s="75"/>
      <c r="K12" s="75"/>
      <c r="L12" s="75">
        <f t="shared" si="3"/>
        <v>1.4541935483870965</v>
      </c>
      <c r="M12" s="75">
        <f t="shared" si="4"/>
        <v>1.0634423897581788</v>
      </c>
      <c r="N12" s="75"/>
      <c r="O12" s="75"/>
      <c r="P12" s="75"/>
      <c r="Q12" s="69">
        <f t="shared" si="5"/>
        <v>19.019223239732575</v>
      </c>
      <c r="R12" s="69">
        <f t="shared" si="11"/>
        <v>66.56728133906401</v>
      </c>
      <c r="S12" s="76">
        <f t="shared" si="6"/>
        <v>0.12999999999999937</v>
      </c>
      <c r="T12" s="68">
        <f t="shared" si="12"/>
        <v>0.45906333617725636</v>
      </c>
      <c r="U12" s="68">
        <f t="shared" si="13"/>
        <v>0.7826600086768815</v>
      </c>
      <c r="V12" s="68">
        <f t="shared" si="7"/>
        <v>18.236563231055694</v>
      </c>
      <c r="W12" s="68">
        <f t="shared" si="14"/>
        <v>64.70595529278759</v>
      </c>
      <c r="X12" s="76">
        <f t="shared" si="20"/>
        <v>0.8700000000000006</v>
      </c>
      <c r="Y12" s="68">
        <f t="shared" si="8"/>
        <v>15.865810011018464</v>
      </c>
      <c r="Z12" s="76">
        <f aca="true" t="shared" si="22" ref="Z8:Z46">X12*$Z$6</f>
        <v>0.9999830470805013</v>
      </c>
      <c r="AA12" s="68">
        <f t="shared" si="15"/>
        <v>18.236254068067307</v>
      </c>
      <c r="AB12" s="68">
        <f t="shared" si="21"/>
        <v>64.7056461297992</v>
      </c>
      <c r="AC12" s="66"/>
      <c r="AD12" s="79">
        <f t="shared" si="9"/>
        <v>11.88888888888889</v>
      </c>
      <c r="AE12" s="79">
        <f t="shared" si="16"/>
        <v>71.33333333333333</v>
      </c>
      <c r="AF12" s="79"/>
      <c r="AG12" s="68">
        <f>AD12*S12*228/1228</f>
        <v>0.2869598262757858</v>
      </c>
      <c r="AH12" s="68">
        <f t="shared" si="17"/>
        <v>0.6728269533102593</v>
      </c>
      <c r="AJ12" s="68">
        <f t="shared" si="18"/>
        <v>0.0002015513762618277</v>
      </c>
      <c r="AK12" s="68">
        <f>AH12+AJ12+AI12</f>
        <v>0.6730285046865212</v>
      </c>
      <c r="AL12" s="68">
        <f t="shared" si="19"/>
        <v>2.096316290535137</v>
      </c>
    </row>
    <row r="13" spans="1:38" ht="13.5" customHeight="1">
      <c r="A13" s="70">
        <f t="shared" si="10"/>
        <v>0.07</v>
      </c>
      <c r="B13" s="74">
        <f t="shared" si="0"/>
        <v>16.644444444444446</v>
      </c>
      <c r="C13" s="74">
        <f t="shared" si="1"/>
        <v>2.033333333333334</v>
      </c>
      <c r="D13" s="75"/>
      <c r="E13" s="75"/>
      <c r="F13" s="75">
        <f t="shared" si="2"/>
        <v>0.5740740740740742</v>
      </c>
      <c r="G13" s="75"/>
      <c r="H13" s="75"/>
      <c r="I13" s="75"/>
      <c r="J13" s="75"/>
      <c r="K13" s="75"/>
      <c r="L13" s="75">
        <f t="shared" si="3"/>
        <v>1.6965591397849462</v>
      </c>
      <c r="M13" s="75">
        <f t="shared" si="4"/>
        <v>1.240682788051209</v>
      </c>
      <c r="N13" s="75"/>
      <c r="O13" s="75"/>
      <c r="P13" s="75"/>
      <c r="Q13" s="69">
        <f t="shared" si="5"/>
        <v>22.189093779688008</v>
      </c>
      <c r="R13" s="69">
        <f t="shared" si="11"/>
        <v>88.75637511875202</v>
      </c>
      <c r="S13" s="76">
        <f t="shared" si="6"/>
        <v>0.15499999999999936</v>
      </c>
      <c r="T13" s="68">
        <f t="shared" si="12"/>
        <v>0.638568871477338</v>
      </c>
      <c r="U13" s="68">
        <f t="shared" si="13"/>
        <v>1.088700140274894</v>
      </c>
      <c r="V13" s="68">
        <f t="shared" si="7"/>
        <v>21.100393639413113</v>
      </c>
      <c r="W13" s="68">
        <f t="shared" si="14"/>
        <v>85.8063489322007</v>
      </c>
      <c r="X13" s="76">
        <f t="shared" si="20"/>
        <v>0.8450000000000005</v>
      </c>
      <c r="Y13" s="68">
        <f t="shared" si="8"/>
        <v>17.829832625304093</v>
      </c>
      <c r="Z13" s="76">
        <f t="shared" si="22"/>
        <v>0.9712479020494524</v>
      </c>
      <c r="AA13" s="68">
        <f t="shared" si="15"/>
        <v>20.493713054697597</v>
      </c>
      <c r="AB13" s="68">
        <f t="shared" si="21"/>
        <v>85.1993591844968</v>
      </c>
      <c r="AC13" s="66"/>
      <c r="AD13" s="79">
        <f t="shared" si="9"/>
        <v>11.88888888888889</v>
      </c>
      <c r="AE13" s="79">
        <f t="shared" si="16"/>
        <v>83.22222222222221</v>
      </c>
      <c r="AF13" s="79"/>
      <c r="AG13" s="68">
        <f>AD13*S13*228/1228</f>
        <v>0.3421444082518987</v>
      </c>
      <c r="AH13" s="68">
        <f t="shared" si="17"/>
        <v>0.8022167520237712</v>
      </c>
      <c r="AI13" s="68">
        <v>1</v>
      </c>
      <c r="AJ13" s="68">
        <f t="shared" si="18"/>
        <v>0.34183049785650993</v>
      </c>
      <c r="AK13" s="68">
        <f>AH13+AJ13+AI13</f>
        <v>2.1440472498802814</v>
      </c>
      <c r="AL13" s="68">
        <f t="shared" si="19"/>
        <v>4.2403635404154185</v>
      </c>
    </row>
    <row r="14" spans="1:38" ht="13.5" customHeight="1">
      <c r="A14" s="70">
        <f t="shared" si="10"/>
        <v>0.08</v>
      </c>
      <c r="B14" s="74">
        <f t="shared" si="0"/>
        <v>19.022222222222222</v>
      </c>
      <c r="C14" s="74">
        <f t="shared" si="1"/>
        <v>2.323809523809524</v>
      </c>
      <c r="D14" s="75"/>
      <c r="E14" s="75"/>
      <c r="F14" s="75">
        <f t="shared" si="2"/>
        <v>0.656084656084656</v>
      </c>
      <c r="G14" s="75"/>
      <c r="H14" s="75"/>
      <c r="I14" s="75"/>
      <c r="J14" s="75"/>
      <c r="K14" s="75"/>
      <c r="L14" s="75">
        <f t="shared" si="3"/>
        <v>1.9389247311827955</v>
      </c>
      <c r="M14" s="75">
        <f t="shared" si="4"/>
        <v>1.4179231863442385</v>
      </c>
      <c r="N14" s="75"/>
      <c r="O14" s="75"/>
      <c r="P14" s="75"/>
      <c r="Q14" s="69">
        <f t="shared" si="5"/>
        <v>25.358964319643434</v>
      </c>
      <c r="R14" s="69">
        <f t="shared" si="11"/>
        <v>114.11533943839545</v>
      </c>
      <c r="S14" s="76">
        <f t="shared" si="6"/>
        <v>0.17999999999999935</v>
      </c>
      <c r="T14" s="68">
        <f t="shared" si="12"/>
        <v>0.8475015437118589</v>
      </c>
      <c r="U14" s="68">
        <f t="shared" si="13"/>
        <v>1.4449107852496292</v>
      </c>
      <c r="V14" s="68">
        <f t="shared" si="7"/>
        <v>23.914053534393805</v>
      </c>
      <c r="W14" s="68">
        <f t="shared" si="14"/>
        <v>109.7204024665945</v>
      </c>
      <c r="X14" s="76">
        <f t="shared" si="20"/>
        <v>0.8200000000000005</v>
      </c>
      <c r="Y14" s="68">
        <f t="shared" si="8"/>
        <v>19.609523898202934</v>
      </c>
      <c r="Z14" s="76">
        <f t="shared" si="22"/>
        <v>0.9425127570184035</v>
      </c>
      <c r="AA14" s="68">
        <f t="shared" si="15"/>
        <v>22.5393005281872</v>
      </c>
      <c r="AB14" s="68">
        <f t="shared" si="21"/>
        <v>107.738659712684</v>
      </c>
      <c r="AC14" s="66"/>
      <c r="AD14" s="79">
        <f t="shared" si="9"/>
        <v>11.88888888888889</v>
      </c>
      <c r="AE14" s="79">
        <f t="shared" si="16"/>
        <v>95.1111111111111</v>
      </c>
      <c r="AF14" s="79"/>
      <c r="AG14" s="68">
        <f>AD14*S14*228/1228</f>
        <v>0.39732899022801166</v>
      </c>
      <c r="AH14" s="68">
        <f t="shared" si="17"/>
        <v>0.9316065507372835</v>
      </c>
      <c r="AI14" s="68">
        <v>1</v>
      </c>
      <c r="AJ14" s="68">
        <f t="shared" si="18"/>
        <v>0.683459444336758</v>
      </c>
      <c r="AK14" s="68">
        <f>AH14+AJ14+AI14</f>
        <v>2.6150659950740414</v>
      </c>
      <c r="AL14" s="68">
        <f t="shared" si="19"/>
        <v>6.85542953548946</v>
      </c>
    </row>
    <row r="15" spans="1:38" ht="13.5" customHeight="1">
      <c r="A15" s="70">
        <f t="shared" si="10"/>
        <v>0.09</v>
      </c>
      <c r="B15" s="74">
        <f t="shared" si="0"/>
        <v>21.399999999999995</v>
      </c>
      <c r="C15" s="74">
        <f t="shared" si="1"/>
        <v>2.6142857142857148</v>
      </c>
      <c r="D15" s="75"/>
      <c r="E15" s="75"/>
      <c r="F15" s="75">
        <f t="shared" si="2"/>
        <v>0.738095238095238</v>
      </c>
      <c r="G15" s="75"/>
      <c r="H15" s="75"/>
      <c r="I15" s="75"/>
      <c r="J15" s="75"/>
      <c r="K15" s="75"/>
      <c r="L15" s="75">
        <f t="shared" si="3"/>
        <v>2.1812903225806446</v>
      </c>
      <c r="M15" s="75">
        <f t="shared" si="4"/>
        <v>1.5951635846372683</v>
      </c>
      <c r="N15" s="75"/>
      <c r="O15" s="75"/>
      <c r="P15" s="75"/>
      <c r="Q15" s="69">
        <f t="shared" si="5"/>
        <v>28.52883485959886</v>
      </c>
      <c r="R15" s="69">
        <f t="shared" si="11"/>
        <v>142.6441742979943</v>
      </c>
      <c r="S15" s="76">
        <f t="shared" si="6"/>
        <v>0.20499999999999935</v>
      </c>
      <c r="T15" s="68">
        <f t="shared" si="12"/>
        <v>1.0858613528808196</v>
      </c>
      <c r="U15" s="68">
        <f t="shared" si="13"/>
        <v>1.851291943601088</v>
      </c>
      <c r="V15" s="68">
        <f t="shared" si="7"/>
        <v>26.677542915997773</v>
      </c>
      <c r="W15" s="68">
        <f t="shared" si="14"/>
        <v>136.39794538259227</v>
      </c>
      <c r="X15" s="76">
        <f t="shared" si="20"/>
        <v>0.7950000000000005</v>
      </c>
      <c r="Y15" s="68">
        <f t="shared" si="8"/>
        <v>21.208646618218243</v>
      </c>
      <c r="Z15" s="76">
        <f t="shared" si="22"/>
        <v>0.9137776119873546</v>
      </c>
      <c r="AA15" s="68">
        <f t="shared" si="15"/>
        <v>24.377341459470614</v>
      </c>
      <c r="AB15" s="68">
        <f t="shared" si="21"/>
        <v>132.1160011721546</v>
      </c>
      <c r="AC15" s="66"/>
      <c r="AD15" s="79">
        <f t="shared" si="9"/>
        <v>11.88888888888889</v>
      </c>
      <c r="AE15" s="79">
        <f t="shared" si="16"/>
        <v>106.99999999999999</v>
      </c>
      <c r="AF15" s="79"/>
      <c r="AG15" s="68">
        <f>AD15*S15*228/1228</f>
        <v>0.4525135722041245</v>
      </c>
      <c r="AH15" s="68">
        <f t="shared" si="17"/>
        <v>1.0609963494507955</v>
      </c>
      <c r="AI15" s="68">
        <v>1</v>
      </c>
      <c r="AJ15" s="68">
        <f t="shared" si="18"/>
        <v>1.025088390817006</v>
      </c>
      <c r="AK15" s="68">
        <f>AH15+AJ15+AI15</f>
        <v>3.0860847402678013</v>
      </c>
      <c r="AL15" s="68">
        <f t="shared" si="19"/>
        <v>9.94151427575726</v>
      </c>
    </row>
    <row r="16" spans="1:38" ht="13.5" customHeight="1">
      <c r="A16" s="70">
        <f t="shared" si="10"/>
        <v>0.09999999999999999</v>
      </c>
      <c r="B16" s="80">
        <v>25</v>
      </c>
      <c r="C16" s="74">
        <f t="shared" si="1"/>
        <v>2.904761904761905</v>
      </c>
      <c r="D16" s="75"/>
      <c r="E16" s="75"/>
      <c r="F16" s="75">
        <f t="shared" si="2"/>
        <v>0.82010582010582</v>
      </c>
      <c r="G16" s="75"/>
      <c r="H16" s="75"/>
      <c r="I16" s="75"/>
      <c r="J16" s="75"/>
      <c r="K16" s="75"/>
      <c r="L16" s="75">
        <f t="shared" si="3"/>
        <v>2.423655913978494</v>
      </c>
      <c r="M16" s="75">
        <f t="shared" si="4"/>
        <v>1.772403982930298</v>
      </c>
      <c r="N16" s="75"/>
      <c r="O16" s="75"/>
      <c r="P16" s="75"/>
      <c r="Q16" s="69">
        <f t="shared" si="5"/>
        <v>32.920927621776514</v>
      </c>
      <c r="R16" s="69">
        <f t="shared" si="11"/>
        <v>175.56510191977083</v>
      </c>
      <c r="S16" s="76">
        <f t="shared" si="6"/>
        <v>0.22999999999999934</v>
      </c>
      <c r="T16" s="68">
        <f t="shared" si="12"/>
        <v>1.4058415671709736</v>
      </c>
      <c r="U16" s="68">
        <f t="shared" si="13"/>
        <v>2.396828251027004</v>
      </c>
      <c r="V16" s="68">
        <f t="shared" si="7"/>
        <v>30.52409937074951</v>
      </c>
      <c r="W16" s="68">
        <f t="shared" si="14"/>
        <v>166.92204475334177</v>
      </c>
      <c r="X16" s="76">
        <f t="shared" si="20"/>
        <v>0.7700000000000005</v>
      </c>
      <c r="Y16" s="68">
        <f t="shared" si="8"/>
        <v>23.503556515477136</v>
      </c>
      <c r="Z16" s="76">
        <f t="shared" si="22"/>
        <v>0.8850424669563057</v>
      </c>
      <c r="AA16" s="68">
        <f t="shared" si="15"/>
        <v>27.015124208707565</v>
      </c>
      <c r="AB16" s="68">
        <f t="shared" si="21"/>
        <v>159.13112538086216</v>
      </c>
      <c r="AC16" s="66"/>
      <c r="AD16" s="69">
        <v>25</v>
      </c>
      <c r="AE16" s="79">
        <f t="shared" si="16"/>
        <v>132</v>
      </c>
      <c r="AF16" s="79">
        <f aca="true" t="shared" si="23" ref="AF16:AF46">AE16-107</f>
        <v>25</v>
      </c>
      <c r="AG16" s="68">
        <f>AD16*S16*228/1228</f>
        <v>1.0675895765472283</v>
      </c>
      <c r="AH16" s="68">
        <f t="shared" si="17"/>
        <v>2.503148442401581</v>
      </c>
      <c r="AI16" s="68">
        <v>1</v>
      </c>
      <c r="AJ16" s="68">
        <f t="shared" si="18"/>
        <v>2.8739383260923566</v>
      </c>
      <c r="AK16" s="68">
        <f>AH16+AJ16+AI16</f>
        <v>6.377086768493937</v>
      </c>
      <c r="AL16" s="68">
        <f t="shared" si="19"/>
        <v>16.318601044251196</v>
      </c>
    </row>
    <row r="17" spans="1:38" ht="13.5" customHeight="1">
      <c r="A17" s="70">
        <f t="shared" si="10"/>
        <v>0.10999999999999999</v>
      </c>
      <c r="B17" s="74">
        <f>(80-25)/5</f>
        <v>11</v>
      </c>
      <c r="C17" s="74">
        <f t="shared" si="1"/>
        <v>3.1952380952380954</v>
      </c>
      <c r="D17" s="75"/>
      <c r="E17" s="75"/>
      <c r="F17" s="75">
        <f t="shared" si="2"/>
        <v>0.902116402116402</v>
      </c>
      <c r="G17" s="75">
        <f>0.7*$G$4*A17/SUM($A$17:$A$46)</f>
        <v>0.2717647058823528</v>
      </c>
      <c r="H17" s="75">
        <f>0.7*$H$4*A17/SUM($A$17:$A$43)</f>
        <v>0.1425925925925925</v>
      </c>
      <c r="I17" s="75">
        <f>0.7*$I$4*A17/SUM($A$17:$A$36)</f>
        <v>0.20658536585365847</v>
      </c>
      <c r="J17" s="75">
        <f>$J$4*A17/SUM($A$17:$A$46)</f>
        <v>0.12941176470588228</v>
      </c>
      <c r="K17" s="75"/>
      <c r="L17" s="75">
        <f t="shared" si="3"/>
        <v>2.666021505376343</v>
      </c>
      <c r="M17" s="75">
        <f t="shared" si="4"/>
        <v>1.9496443812233277</v>
      </c>
      <c r="N17" s="75"/>
      <c r="O17" s="75">
        <f>0.7*$O$4*A17/SUM($A$17:$A$38)</f>
        <v>0.5534883720930229</v>
      </c>
      <c r="P17" s="75"/>
      <c r="Q17" s="69">
        <f t="shared" si="5"/>
        <v>21.01686318508168</v>
      </c>
      <c r="R17" s="69">
        <f t="shared" si="11"/>
        <v>196.58196510485251</v>
      </c>
      <c r="S17" s="76">
        <f t="shared" si="6"/>
        <v>0.25499999999999934</v>
      </c>
      <c r="T17" s="68">
        <f t="shared" si="12"/>
        <v>0.9950492064988972</v>
      </c>
      <c r="U17" s="68">
        <f t="shared" si="13"/>
        <v>1.6964657362478661</v>
      </c>
      <c r="V17" s="68">
        <f t="shared" si="7"/>
        <v>19.320397448833813</v>
      </c>
      <c r="W17" s="68">
        <f t="shared" si="14"/>
        <v>186.24244220217557</v>
      </c>
      <c r="X17" s="76">
        <f t="shared" si="20"/>
        <v>0.7450000000000004</v>
      </c>
      <c r="Y17" s="68">
        <f t="shared" si="8"/>
        <v>14.393696099381199</v>
      </c>
      <c r="Z17" s="76">
        <f t="shared" si="22"/>
        <v>0.8563073219252568</v>
      </c>
      <c r="AA17" s="68">
        <f t="shared" si="15"/>
        <v>16.544197797942445</v>
      </c>
      <c r="AB17" s="68">
        <f t="shared" si="21"/>
        <v>175.6753231788046</v>
      </c>
      <c r="AC17" s="66"/>
      <c r="AD17" s="79">
        <f>(80-25)/5</f>
        <v>11</v>
      </c>
      <c r="AE17" s="79">
        <f t="shared" si="16"/>
        <v>143</v>
      </c>
      <c r="AF17" s="79">
        <f t="shared" si="23"/>
        <v>36</v>
      </c>
      <c r="AG17" s="68">
        <f>AD17*S17*228/1228</f>
        <v>0.5207980456026046</v>
      </c>
      <c r="AH17" s="68">
        <f t="shared" si="17"/>
        <v>1.221101109728076</v>
      </c>
      <c r="AI17" s="68">
        <v>1</v>
      </c>
      <c r="AJ17" s="68">
        <f t="shared" si="18"/>
        <v>1.580619458822175</v>
      </c>
      <c r="AK17" s="68">
        <f>AH17+AJ17+AI17</f>
        <v>3.801720568550251</v>
      </c>
      <c r="AL17" s="68">
        <f t="shared" si="19"/>
        <v>20.120321612801447</v>
      </c>
    </row>
    <row r="18" spans="1:38" ht="13.5" customHeight="1">
      <c r="A18" s="70">
        <f t="shared" si="10"/>
        <v>0.11999999999999998</v>
      </c>
      <c r="B18" s="74">
        <f>(80-25)/5</f>
        <v>11</v>
      </c>
      <c r="C18" s="74">
        <f t="shared" si="1"/>
        <v>3.4857142857142858</v>
      </c>
      <c r="D18" s="75"/>
      <c r="E18" s="75"/>
      <c r="F18" s="75">
        <f t="shared" si="2"/>
        <v>0.9841269841269839</v>
      </c>
      <c r="G18" s="75">
        <f aca="true" t="shared" si="24" ref="G18:G46">0.7*$G$4*A18/SUM($A$17:$A$46)</f>
        <v>0.29647058823529393</v>
      </c>
      <c r="H18" s="75">
        <f aca="true" t="shared" si="25" ref="H18:H43">0.7*$H$4*A18/SUM($A$17:$A$43)</f>
        <v>0.15555555555555547</v>
      </c>
      <c r="I18" s="75">
        <f aca="true" t="shared" si="26" ref="I7:I36">0.7*$I$4*A18/SUM($A$7:$A$36)</f>
        <v>0.19870967741935477</v>
      </c>
      <c r="J18" s="75">
        <f aca="true" t="shared" si="27" ref="J7:J46">$J$4*A18/SUM($A$7:$A$46)</f>
        <v>0.13170731707317065</v>
      </c>
      <c r="K18" s="75"/>
      <c r="L18" s="75">
        <f t="shared" si="3"/>
        <v>2.908387096774193</v>
      </c>
      <c r="M18" s="75">
        <f t="shared" si="4"/>
        <v>2.1268847795163572</v>
      </c>
      <c r="N18" s="75"/>
      <c r="O18" s="75">
        <f aca="true" t="shared" si="28" ref="O18:O44">0.7*$O$4*A18/SUM($A$17:$A$38)</f>
        <v>0.6038054968287524</v>
      </c>
      <c r="P18" s="75"/>
      <c r="Q18" s="69">
        <f t="shared" si="5"/>
        <v>21.891361781243944</v>
      </c>
      <c r="R18" s="69">
        <f t="shared" si="11"/>
        <v>218.47332688609646</v>
      </c>
      <c r="S18" s="76">
        <f t="shared" si="6"/>
        <v>0.27999999999999936</v>
      </c>
      <c r="T18" s="68">
        <f t="shared" si="12"/>
        <v>1.13806558315522</v>
      </c>
      <c r="U18" s="68">
        <f t="shared" si="13"/>
        <v>1.940295268631941</v>
      </c>
      <c r="V18" s="68">
        <f t="shared" si="7"/>
        <v>19.951066512612</v>
      </c>
      <c r="W18" s="68">
        <f t="shared" si="14"/>
        <v>206.19350871478758</v>
      </c>
      <c r="X18" s="76">
        <f t="shared" si="20"/>
        <v>0.7200000000000004</v>
      </c>
      <c r="Y18" s="68">
        <f t="shared" si="8"/>
        <v>14.36476788908065</v>
      </c>
      <c r="Z18" s="76">
        <f t="shared" si="22"/>
        <v>0.8275721768942079</v>
      </c>
      <c r="AA18" s="68">
        <f t="shared" si="15"/>
        <v>16.510947545203447</v>
      </c>
      <c r="AB18" s="68">
        <f t="shared" si="21"/>
        <v>192.18627072400804</v>
      </c>
      <c r="AC18" s="66"/>
      <c r="AD18" s="79">
        <f>(80-25)/5</f>
        <v>11</v>
      </c>
      <c r="AE18" s="79">
        <f t="shared" si="16"/>
        <v>154</v>
      </c>
      <c r="AF18" s="79">
        <f t="shared" si="23"/>
        <v>47</v>
      </c>
      <c r="AG18" s="68">
        <f>AD18*S18*228/1228</f>
        <v>0.5718566775244287</v>
      </c>
      <c r="AH18" s="68">
        <f t="shared" si="17"/>
        <v>1.3408169047994565</v>
      </c>
      <c r="AI18" s="68">
        <v>1</v>
      </c>
      <c r="AJ18" s="68">
        <f t="shared" si="18"/>
        <v>1.8967060541637129</v>
      </c>
      <c r="AK18" s="68">
        <f>AH18+AJ18+AI18</f>
        <v>4.2375229589631696</v>
      </c>
      <c r="AL18" s="68">
        <f t="shared" si="19"/>
        <v>24.357844571764616</v>
      </c>
    </row>
    <row r="19" spans="1:38" ht="13.5" customHeight="1">
      <c r="A19" s="70">
        <f t="shared" si="10"/>
        <v>0.12999999999999998</v>
      </c>
      <c r="B19" s="74">
        <f>(80-25)/5</f>
        <v>11</v>
      </c>
      <c r="C19" s="74">
        <f t="shared" si="1"/>
        <v>3.776190476190476</v>
      </c>
      <c r="D19" s="75"/>
      <c r="E19" s="75"/>
      <c r="F19" s="75">
        <f t="shared" si="2"/>
        <v>1.0661375661375658</v>
      </c>
      <c r="G19" s="75">
        <f t="shared" si="24"/>
        <v>0.32117647058823506</v>
      </c>
      <c r="H19" s="75">
        <f t="shared" si="25"/>
        <v>0.1685185185185184</v>
      </c>
      <c r="I19" s="75">
        <f t="shared" si="26"/>
        <v>0.215268817204301</v>
      </c>
      <c r="J19" s="75">
        <f t="shared" si="27"/>
        <v>0.1426829268292682</v>
      </c>
      <c r="K19" s="75"/>
      <c r="L19" s="75">
        <f t="shared" si="3"/>
        <v>3.150752688172042</v>
      </c>
      <c r="M19" s="75">
        <f t="shared" si="4"/>
        <v>2.304125177809387</v>
      </c>
      <c r="N19" s="75"/>
      <c r="O19" s="75">
        <f t="shared" si="28"/>
        <v>0.6541226215644816</v>
      </c>
      <c r="P19" s="75"/>
      <c r="Q19" s="69">
        <f t="shared" si="5"/>
        <v>22.798975263014274</v>
      </c>
      <c r="R19" s="69">
        <f t="shared" si="11"/>
        <v>241.27230214911074</v>
      </c>
      <c r="S19" s="76">
        <f t="shared" si="6"/>
        <v>0.3049999999999994</v>
      </c>
      <c r="T19" s="68">
        <f t="shared" si="12"/>
        <v>1.2910755210016363</v>
      </c>
      <c r="U19" s="68">
        <f t="shared" si="13"/>
        <v>2.2011628872044793</v>
      </c>
      <c r="V19" s="68">
        <f t="shared" si="7"/>
        <v>20.597812375809795</v>
      </c>
      <c r="W19" s="68">
        <f t="shared" si="14"/>
        <v>226.79132109059736</v>
      </c>
      <c r="X19" s="76">
        <f t="shared" si="20"/>
        <v>0.6950000000000004</v>
      </c>
      <c r="Y19" s="68">
        <f t="shared" si="8"/>
        <v>14.315479601187816</v>
      </c>
      <c r="Z19" s="76">
        <f t="shared" si="22"/>
        <v>0.798837031863159</v>
      </c>
      <c r="AA19" s="68">
        <f t="shared" si="15"/>
        <v>16.45429530116614</v>
      </c>
      <c r="AB19" s="68">
        <f t="shared" si="21"/>
        <v>208.64056602517417</v>
      </c>
      <c r="AC19" s="66"/>
      <c r="AD19" s="79">
        <f>(80-25)/5</f>
        <v>11</v>
      </c>
      <c r="AE19" s="79">
        <f t="shared" si="16"/>
        <v>165</v>
      </c>
      <c r="AF19" s="79">
        <f t="shared" si="23"/>
        <v>58</v>
      </c>
      <c r="AG19" s="68">
        <f>AD19*S19*228/1228</f>
        <v>0.6229153094462528</v>
      </c>
      <c r="AH19" s="68">
        <f t="shared" si="17"/>
        <v>1.4605326998708366</v>
      </c>
      <c r="AI19" s="68">
        <v>1</v>
      </c>
      <c r="AJ19" s="68">
        <f t="shared" si="18"/>
        <v>2.212792649505251</v>
      </c>
      <c r="AK19" s="68">
        <f>AH19+AJ19+AI19</f>
        <v>4.673325349376087</v>
      </c>
      <c r="AL19" s="68">
        <f t="shared" si="19"/>
        <v>29.0311699211407</v>
      </c>
    </row>
    <row r="20" spans="1:38" ht="13.5" customHeight="1">
      <c r="A20" s="70">
        <f t="shared" si="10"/>
        <v>0.13999999999999999</v>
      </c>
      <c r="B20" s="74">
        <f>(80-25)/5</f>
        <v>11</v>
      </c>
      <c r="C20" s="74">
        <f t="shared" si="1"/>
        <v>4.066666666666667</v>
      </c>
      <c r="D20" s="75"/>
      <c r="E20" s="75"/>
      <c r="F20" s="75">
        <f t="shared" si="2"/>
        <v>1.1481481481481481</v>
      </c>
      <c r="G20" s="75">
        <f t="shared" si="24"/>
        <v>0.34588235294117625</v>
      </c>
      <c r="H20" s="75">
        <f t="shared" si="25"/>
        <v>0.18148148148148138</v>
      </c>
      <c r="I20" s="75">
        <f t="shared" si="26"/>
        <v>0.23182795698924727</v>
      </c>
      <c r="J20" s="75">
        <f t="shared" si="27"/>
        <v>0.15365853658536577</v>
      </c>
      <c r="K20" s="75"/>
      <c r="L20" s="75">
        <f t="shared" si="3"/>
        <v>3.3931182795698915</v>
      </c>
      <c r="M20" s="75">
        <f t="shared" si="4"/>
        <v>2.481365576102417</v>
      </c>
      <c r="N20" s="75"/>
      <c r="O20" s="75">
        <f t="shared" si="28"/>
        <v>0.7044397463002111</v>
      </c>
      <c r="P20" s="75"/>
      <c r="Q20" s="69">
        <f t="shared" si="5"/>
        <v>23.706588744784597</v>
      </c>
      <c r="R20" s="69">
        <f t="shared" si="11"/>
        <v>264.97889089389537</v>
      </c>
      <c r="S20" s="76">
        <f t="shared" si="6"/>
        <v>0.3299999999999994</v>
      </c>
      <c r="T20" s="68">
        <f t="shared" si="12"/>
        <v>1.4525111866104152</v>
      </c>
      <c r="U20" s="68">
        <f t="shared" si="13"/>
        <v>2.4763955827585806</v>
      </c>
      <c r="V20" s="68">
        <f t="shared" si="7"/>
        <v>21.230193162026016</v>
      </c>
      <c r="W20" s="68">
        <f t="shared" si="14"/>
        <v>248.02151425262338</v>
      </c>
      <c r="X20" s="76">
        <f t="shared" si="20"/>
        <v>0.6700000000000004</v>
      </c>
      <c r="Y20" s="68">
        <f t="shared" si="8"/>
        <v>14.224229418557439</v>
      </c>
      <c r="Z20" s="76">
        <f t="shared" si="22"/>
        <v>0.7701018868321101</v>
      </c>
      <c r="AA20" s="68">
        <f t="shared" si="15"/>
        <v>16.349411811886398</v>
      </c>
      <c r="AB20" s="68">
        <f t="shared" si="21"/>
        <v>224.98997783706056</v>
      </c>
      <c r="AC20" s="66"/>
      <c r="AD20" s="79">
        <f>(80-25)/5</f>
        <v>11</v>
      </c>
      <c r="AE20" s="79">
        <f t="shared" si="16"/>
        <v>176</v>
      </c>
      <c r="AF20" s="79">
        <f t="shared" si="23"/>
        <v>69</v>
      </c>
      <c r="AG20" s="68">
        <f>AD20*S20*228/1228</f>
        <v>0.673973941368077</v>
      </c>
      <c r="AH20" s="68">
        <f t="shared" si="17"/>
        <v>1.580248494942217</v>
      </c>
      <c r="AI20" s="68">
        <v>1</v>
      </c>
      <c r="AJ20" s="68">
        <f t="shared" si="18"/>
        <v>2.528879244846789</v>
      </c>
      <c r="AK20" s="68">
        <f>AH20+AJ20+AI20</f>
        <v>5.109127739789006</v>
      </c>
      <c r="AL20" s="68">
        <f t="shared" si="19"/>
        <v>34.140297660929704</v>
      </c>
    </row>
    <row r="21" spans="1:38" ht="13.5" customHeight="1">
      <c r="A21" s="70">
        <f t="shared" si="10"/>
        <v>0.15</v>
      </c>
      <c r="B21" s="74">
        <f>(80-25)/5</f>
        <v>11</v>
      </c>
      <c r="C21" s="74">
        <f t="shared" si="1"/>
        <v>4.357142857142858</v>
      </c>
      <c r="D21" s="75"/>
      <c r="E21" s="75"/>
      <c r="F21" s="75">
        <f t="shared" si="2"/>
        <v>1.23015873015873</v>
      </c>
      <c r="G21" s="75">
        <f t="shared" si="24"/>
        <v>0.37058823529411744</v>
      </c>
      <c r="H21" s="75">
        <f t="shared" si="25"/>
        <v>0.19444444444444434</v>
      </c>
      <c r="I21" s="75">
        <f t="shared" si="26"/>
        <v>0.2483870967741935</v>
      </c>
      <c r="J21" s="75">
        <f t="shared" si="27"/>
        <v>0.16463414634146334</v>
      </c>
      <c r="K21" s="75"/>
      <c r="L21" s="75">
        <f t="shared" si="3"/>
        <v>3.6354838709677413</v>
      </c>
      <c r="M21" s="75">
        <f t="shared" si="4"/>
        <v>2.658605974395447</v>
      </c>
      <c r="N21" s="75"/>
      <c r="O21" s="75">
        <f t="shared" si="28"/>
        <v>0.7547568710359405</v>
      </c>
      <c r="P21" s="75"/>
      <c r="Q21" s="69">
        <f t="shared" si="5"/>
        <v>24.614202226554937</v>
      </c>
      <c r="R21" s="69">
        <f t="shared" si="11"/>
        <v>289.5930931204503</v>
      </c>
      <c r="S21" s="76">
        <f t="shared" si="6"/>
        <v>0.3549999999999994</v>
      </c>
      <c r="T21" s="68">
        <f t="shared" si="12"/>
        <v>1.6223725799815583</v>
      </c>
      <c r="U21" s="68">
        <f t="shared" si="13"/>
        <v>2.765993355294249</v>
      </c>
      <c r="V21" s="68">
        <f t="shared" si="7"/>
        <v>21.848208871260688</v>
      </c>
      <c r="W21" s="68">
        <f t="shared" si="14"/>
        <v>269.86972312388406</v>
      </c>
      <c r="X21" s="76">
        <f t="shared" si="20"/>
        <v>0.6450000000000004</v>
      </c>
      <c r="Y21" s="68">
        <f t="shared" si="8"/>
        <v>14.092094721963152</v>
      </c>
      <c r="Z21" s="76">
        <f t="shared" si="22"/>
        <v>0.7413667418010612</v>
      </c>
      <c r="AA21" s="68">
        <f t="shared" si="15"/>
        <v>16.19753542507558</v>
      </c>
      <c r="AB21" s="68">
        <f t="shared" si="21"/>
        <v>241.18751326213615</v>
      </c>
      <c r="AC21" s="66"/>
      <c r="AD21" s="79">
        <f>(80-25)/5</f>
        <v>11</v>
      </c>
      <c r="AE21" s="79">
        <f t="shared" si="16"/>
        <v>187</v>
      </c>
      <c r="AF21" s="79">
        <f t="shared" si="23"/>
        <v>80</v>
      </c>
      <c r="AG21" s="68">
        <f>AD21*S21*228/1228</f>
        <v>0.7250325732899011</v>
      </c>
      <c r="AH21" s="68">
        <f t="shared" si="17"/>
        <v>1.6999642900135974</v>
      </c>
      <c r="AI21" s="68">
        <v>1</v>
      </c>
      <c r="AJ21" s="68">
        <f t="shared" si="18"/>
        <v>2.8449658401883267</v>
      </c>
      <c r="AK21" s="68">
        <f>AH21+AJ21+AI21</f>
        <v>5.544930130201924</v>
      </c>
      <c r="AL21" s="68">
        <f t="shared" si="19"/>
        <v>39.68522779113163</v>
      </c>
    </row>
    <row r="22" spans="1:38" ht="13.5" customHeight="1">
      <c r="A22" s="70">
        <f t="shared" si="10"/>
        <v>0.16</v>
      </c>
      <c r="B22" s="80">
        <f aca="true" t="shared" si="29" ref="B22:B29">(170-80)/8</f>
        <v>11.25</v>
      </c>
      <c r="C22" s="74">
        <f t="shared" si="1"/>
        <v>4.647619047619048</v>
      </c>
      <c r="D22" s="75">
        <f>$D$4*A22/SUM($A$22:$A$41)</f>
        <v>0.4705882352941175</v>
      </c>
      <c r="E22" s="75">
        <f>$E$4*A22/SUM($A$22:$A$46)</f>
        <v>0.617142857142857</v>
      </c>
      <c r="F22" s="75">
        <f t="shared" si="2"/>
        <v>1.312169312169312</v>
      </c>
      <c r="G22" s="75">
        <f t="shared" si="24"/>
        <v>0.3952941176470587</v>
      </c>
      <c r="H22" s="75">
        <f t="shared" si="25"/>
        <v>0.20740740740740732</v>
      </c>
      <c r="I22" s="75">
        <f t="shared" si="26"/>
        <v>0.26494623655913974</v>
      </c>
      <c r="J22" s="75">
        <f t="shared" si="27"/>
        <v>0.1756097560975609</v>
      </c>
      <c r="K22" s="75">
        <f>$K$4*A22/SUM($A$22:$A$46)</f>
        <v>0.6857142857142854</v>
      </c>
      <c r="L22" s="75">
        <f t="shared" si="3"/>
        <v>3.877849462365591</v>
      </c>
      <c r="M22" s="75">
        <f t="shared" si="4"/>
        <v>2.835846372688477</v>
      </c>
      <c r="N22" s="75">
        <f>$N$4*A22/SUM($A$22:$A$46)</f>
        <v>1.0514285714285712</v>
      </c>
      <c r="O22" s="75">
        <f t="shared" si="28"/>
        <v>0.8050739957716699</v>
      </c>
      <c r="P22" s="75"/>
      <c r="Q22" s="69">
        <f t="shared" si="5"/>
        <v>28.5966896579051</v>
      </c>
      <c r="R22" s="69">
        <f t="shared" si="11"/>
        <v>318.1897827783554</v>
      </c>
      <c r="S22" s="76">
        <f t="shared" si="6"/>
        <v>0.37999999999999945</v>
      </c>
      <c r="T22" s="68">
        <f t="shared" si="12"/>
        <v>2.017603576515386</v>
      </c>
      <c r="U22" s="68">
        <f t="shared" si="13"/>
        <v>3.439825201140237</v>
      </c>
      <c r="V22" s="68">
        <f t="shared" si="7"/>
        <v>25.15686445676486</v>
      </c>
      <c r="W22" s="68">
        <f t="shared" si="14"/>
        <v>295.02658758064894</v>
      </c>
      <c r="X22" s="76">
        <f t="shared" si="20"/>
        <v>0.6200000000000003</v>
      </c>
      <c r="Y22" s="68">
        <f t="shared" si="8"/>
        <v>15.597255963194222</v>
      </c>
      <c r="Z22" s="76">
        <f t="shared" si="22"/>
        <v>0.7126315967700123</v>
      </c>
      <c r="AA22" s="68">
        <f t="shared" si="15"/>
        <v>17.92757648755111</v>
      </c>
      <c r="AB22" s="68">
        <f t="shared" si="21"/>
        <v>259.1150897496873</v>
      </c>
      <c r="AC22" s="66"/>
      <c r="AD22" s="69">
        <f aca="true" t="shared" si="30" ref="AD22:AD29">(170-80)/8</f>
        <v>11.25</v>
      </c>
      <c r="AE22" s="79">
        <f t="shared" si="16"/>
        <v>198.25</v>
      </c>
      <c r="AF22" s="79">
        <f t="shared" si="23"/>
        <v>91.25</v>
      </c>
      <c r="AG22" s="68">
        <f>AD22*S22*228/1228</f>
        <v>0.79372964169381</v>
      </c>
      <c r="AH22" s="68">
        <f t="shared" si="17"/>
        <v>1.8610364506550912</v>
      </c>
      <c r="AI22" s="68">
        <v>1</v>
      </c>
      <c r="AJ22" s="68">
        <f t="shared" si="18"/>
        <v>3.2328945363373616</v>
      </c>
      <c r="AK22" s="68">
        <f>AH22+AJ22+AI22</f>
        <v>6.0939309869924525</v>
      </c>
      <c r="AL22" s="68">
        <f t="shared" si="19"/>
        <v>45.779158778124085</v>
      </c>
    </row>
    <row r="23" spans="1:41" ht="13.5" customHeight="1">
      <c r="A23" s="70">
        <f t="shared" si="10"/>
        <v>0.17</v>
      </c>
      <c r="B23" s="80">
        <f t="shared" si="29"/>
        <v>11.25</v>
      </c>
      <c r="C23" s="74">
        <f t="shared" si="1"/>
        <v>4.938095238095239</v>
      </c>
      <c r="D23" s="75">
        <f aca="true" t="shared" si="31" ref="D23:D41">$D$4*A23/SUM($A$22:$A$41)</f>
        <v>0.4999999999999999</v>
      </c>
      <c r="E23" s="75">
        <f aca="true" t="shared" si="32" ref="E23:E46">$E$4*A23/SUM($A$22:$A$46)</f>
        <v>0.6557142857142856</v>
      </c>
      <c r="F23" s="75">
        <f t="shared" si="2"/>
        <v>1.3941798941798942</v>
      </c>
      <c r="G23" s="75">
        <f t="shared" si="24"/>
        <v>0.4199999999999998</v>
      </c>
      <c r="H23" s="75">
        <f t="shared" si="25"/>
        <v>0.22037037037037027</v>
      </c>
      <c r="I23" s="75">
        <f t="shared" si="26"/>
        <v>0.281505376344086</v>
      </c>
      <c r="J23" s="75">
        <f t="shared" si="27"/>
        <v>0.18658536585365848</v>
      </c>
      <c r="K23" s="75">
        <f aca="true" t="shared" si="33" ref="K23:K46">$K$4*A23/SUM($A$22:$A$46)</f>
        <v>0.7285714285714284</v>
      </c>
      <c r="L23" s="75">
        <f t="shared" si="3"/>
        <v>4.12021505376344</v>
      </c>
      <c r="M23" s="75">
        <f t="shared" si="4"/>
        <v>3.0130867709815075</v>
      </c>
      <c r="N23" s="75">
        <f aca="true" t="shared" si="34" ref="N23:N46">$N$4*A23/SUM($A$22:$A$46)</f>
        <v>1.1171428571428568</v>
      </c>
      <c r="O23" s="75">
        <f t="shared" si="28"/>
        <v>0.8553911205073992</v>
      </c>
      <c r="P23" s="75"/>
      <c r="Q23" s="69">
        <f t="shared" si="5"/>
        <v>29.68085776152417</v>
      </c>
      <c r="R23" s="69">
        <f t="shared" si="11"/>
        <v>347.87064053987956</v>
      </c>
      <c r="S23" s="76">
        <f t="shared" si="6"/>
        <v>0.40499999999999947</v>
      </c>
      <c r="T23" s="68">
        <f t="shared" si="12"/>
        <v>2.2318651512207963</v>
      </c>
      <c r="U23" s="68">
        <f t="shared" si="13"/>
        <v>3.8051211259128217</v>
      </c>
      <c r="V23" s="68">
        <f t="shared" si="7"/>
        <v>25.875736635611347</v>
      </c>
      <c r="W23" s="68">
        <f t="shared" si="14"/>
        <v>320.9023242162603</v>
      </c>
      <c r="X23" s="76">
        <f t="shared" si="20"/>
        <v>0.5950000000000003</v>
      </c>
      <c r="Y23" s="68">
        <f t="shared" si="8"/>
        <v>15.396063298188759</v>
      </c>
      <c r="Z23" s="76">
        <f t="shared" si="22"/>
        <v>0.6838964517389634</v>
      </c>
      <c r="AA23" s="68">
        <f t="shared" si="15"/>
        <v>17.696324471226504</v>
      </c>
      <c r="AB23" s="68">
        <f t="shared" si="21"/>
        <v>276.8114142209138</v>
      </c>
      <c r="AC23" s="66"/>
      <c r="AD23" s="69">
        <f t="shared" si="30"/>
        <v>11.25</v>
      </c>
      <c r="AE23" s="79">
        <f t="shared" si="16"/>
        <v>209.5</v>
      </c>
      <c r="AF23" s="79">
        <f t="shared" si="23"/>
        <v>102.5</v>
      </c>
      <c r="AG23" s="68">
        <f>AD23*S23*228/1228</f>
        <v>0.8459486970684028</v>
      </c>
      <c r="AH23" s="68">
        <f t="shared" si="17"/>
        <v>1.983473059250821</v>
      </c>
      <c r="AI23" s="68">
        <v>1</v>
      </c>
      <c r="AJ23" s="68">
        <f t="shared" si="18"/>
        <v>3.5561649179366617</v>
      </c>
      <c r="AK23" s="68">
        <f>AH23+AJ23+AI23</f>
        <v>6.539637977187483</v>
      </c>
      <c r="AL23" s="68">
        <f t="shared" si="19"/>
        <v>52.31879675531157</v>
      </c>
      <c r="AM23" s="115" t="s">
        <v>148</v>
      </c>
      <c r="AN23" s="115" t="s">
        <v>149</v>
      </c>
      <c r="AO23" s="115" t="s">
        <v>150</v>
      </c>
    </row>
    <row r="24" spans="1:41" ht="13.5" customHeight="1">
      <c r="A24" s="70">
        <f t="shared" si="10"/>
        <v>0.18000000000000002</v>
      </c>
      <c r="B24" s="80">
        <f t="shared" si="29"/>
        <v>11.25</v>
      </c>
      <c r="C24" s="74">
        <f t="shared" si="1"/>
        <v>5.2285714285714295</v>
      </c>
      <c r="D24" s="75">
        <f t="shared" si="31"/>
        <v>0.5294117647058822</v>
      </c>
      <c r="E24" s="75">
        <f t="shared" si="32"/>
        <v>0.6942857142857141</v>
      </c>
      <c r="F24" s="75">
        <f t="shared" si="2"/>
        <v>1.4761904761904763</v>
      </c>
      <c r="G24" s="75">
        <f t="shared" si="24"/>
        <v>0.444705882352941</v>
      </c>
      <c r="H24" s="75">
        <f t="shared" si="25"/>
        <v>0.23333333333333325</v>
      </c>
      <c r="I24" s="75">
        <f t="shared" si="26"/>
        <v>0.2980645161290323</v>
      </c>
      <c r="J24" s="75">
        <f t="shared" si="27"/>
        <v>0.19756097560975605</v>
      </c>
      <c r="K24" s="75">
        <f t="shared" si="33"/>
        <v>0.7714285714285711</v>
      </c>
      <c r="L24" s="75">
        <f t="shared" si="3"/>
        <v>4.36258064516129</v>
      </c>
      <c r="M24" s="75">
        <f t="shared" si="4"/>
        <v>3.190327169274537</v>
      </c>
      <c r="N24" s="75">
        <f t="shared" si="34"/>
        <v>1.1828571428571426</v>
      </c>
      <c r="O24" s="75">
        <f t="shared" si="28"/>
        <v>0.9057082452431287</v>
      </c>
      <c r="P24" s="75"/>
      <c r="Q24" s="69">
        <f t="shared" si="5"/>
        <v>30.76502586514324</v>
      </c>
      <c r="R24" s="69">
        <f t="shared" si="11"/>
        <v>378.6356664050228</v>
      </c>
      <c r="S24" s="76">
        <f t="shared" si="6"/>
        <v>0.4299999999999995</v>
      </c>
      <c r="T24" s="68">
        <f t="shared" si="12"/>
        <v>2.456191478679674</v>
      </c>
      <c r="U24" s="68">
        <f t="shared" si="13"/>
        <v>4.187576511824158</v>
      </c>
      <c r="V24" s="68">
        <f t="shared" si="7"/>
        <v>26.577449353319082</v>
      </c>
      <c r="W24" s="68">
        <f t="shared" si="14"/>
        <v>347.4797735695794</v>
      </c>
      <c r="X24" s="76">
        <f t="shared" si="20"/>
        <v>0.5700000000000003</v>
      </c>
      <c r="Y24" s="68">
        <f t="shared" si="8"/>
        <v>15.149146131391884</v>
      </c>
      <c r="Z24" s="76">
        <f t="shared" si="22"/>
        <v>0.6551613067079146</v>
      </c>
      <c r="AA24" s="68">
        <f t="shared" si="15"/>
        <v>17.41251644728395</v>
      </c>
      <c r="AB24" s="68">
        <f t="shared" si="21"/>
        <v>294.22393066819774</v>
      </c>
      <c r="AC24" s="66"/>
      <c r="AD24" s="69">
        <f t="shared" si="30"/>
        <v>11.25</v>
      </c>
      <c r="AE24" s="79">
        <f t="shared" si="16"/>
        <v>220.75</v>
      </c>
      <c r="AF24" s="79">
        <f t="shared" si="23"/>
        <v>113.75</v>
      </c>
      <c r="AG24" s="68">
        <f>AD24*S24*228/1228</f>
        <v>0.8981677524429956</v>
      </c>
      <c r="AH24" s="68">
        <f t="shared" si="17"/>
        <v>2.1059096678465505</v>
      </c>
      <c r="AI24" s="68">
        <v>1</v>
      </c>
      <c r="AJ24" s="68">
        <f t="shared" si="18"/>
        <v>3.8794352995359604</v>
      </c>
      <c r="AK24" s="68">
        <f>AH24+AJ24+AI24</f>
        <v>6.985344967382511</v>
      </c>
      <c r="AL24" s="68">
        <f t="shared" si="19"/>
        <v>59.30414172269408</v>
      </c>
      <c r="AM24" s="110"/>
      <c r="AN24" s="110"/>
      <c r="AO24" s="110"/>
    </row>
    <row r="25" spans="1:41" ht="13.5" customHeight="1">
      <c r="A25" s="70">
        <f t="shared" si="10"/>
        <v>0.19000000000000003</v>
      </c>
      <c r="B25" s="80">
        <f t="shared" si="29"/>
        <v>11.25</v>
      </c>
      <c r="C25" s="74">
        <f t="shared" si="1"/>
        <v>5.519047619047621</v>
      </c>
      <c r="D25" s="75">
        <f t="shared" si="31"/>
        <v>0.5588235294117646</v>
      </c>
      <c r="E25" s="75">
        <f t="shared" si="32"/>
        <v>0.7328571428571427</v>
      </c>
      <c r="F25" s="75">
        <f t="shared" si="2"/>
        <v>1.5582010582010581</v>
      </c>
      <c r="G25" s="75">
        <f t="shared" si="24"/>
        <v>0.4694117647058822</v>
      </c>
      <c r="H25" s="75">
        <f t="shared" si="25"/>
        <v>0.24629629629629624</v>
      </c>
      <c r="I25" s="75">
        <f t="shared" si="26"/>
        <v>0.3146236559139785</v>
      </c>
      <c r="J25" s="75">
        <f t="shared" si="27"/>
        <v>0.20853658536585362</v>
      </c>
      <c r="K25" s="75">
        <f t="shared" si="33"/>
        <v>0.8142857142857142</v>
      </c>
      <c r="L25" s="75">
        <f t="shared" si="3"/>
        <v>4.604946236559139</v>
      </c>
      <c r="M25" s="75">
        <f t="shared" si="4"/>
        <v>3.367567567567567</v>
      </c>
      <c r="N25" s="75">
        <f t="shared" si="34"/>
        <v>1.2485714285714284</v>
      </c>
      <c r="O25" s="75">
        <f t="shared" si="28"/>
        <v>0.9560253699788581</v>
      </c>
      <c r="P25" s="75"/>
      <c r="Q25" s="69">
        <f t="shared" si="5"/>
        <v>31.849193968762297</v>
      </c>
      <c r="R25" s="69">
        <f t="shared" si="11"/>
        <v>410.48486037378507</v>
      </c>
      <c r="S25" s="76">
        <f t="shared" si="6"/>
        <v>0.4549999999999995</v>
      </c>
      <c r="T25" s="68">
        <f t="shared" si="12"/>
        <v>2.690582558892017</v>
      </c>
      <c r="U25" s="68">
        <f t="shared" si="13"/>
        <v>4.587191358874243</v>
      </c>
      <c r="V25" s="68">
        <f t="shared" si="7"/>
        <v>27.262002609888054</v>
      </c>
      <c r="W25" s="68">
        <f t="shared" si="14"/>
        <v>374.7417761794674</v>
      </c>
      <c r="X25" s="76">
        <f t="shared" si="20"/>
        <v>0.5450000000000003</v>
      </c>
      <c r="Y25" s="68">
        <f t="shared" si="8"/>
        <v>14.857791422388996</v>
      </c>
      <c r="Z25" s="76">
        <f t="shared" si="22"/>
        <v>0.6264261616768657</v>
      </c>
      <c r="AA25" s="68">
        <f t="shared" si="15"/>
        <v>17.07763165453687</v>
      </c>
      <c r="AB25" s="68">
        <f t="shared" si="21"/>
        <v>311.3015623227346</v>
      </c>
      <c r="AC25" s="66"/>
      <c r="AD25" s="69">
        <f t="shared" si="30"/>
        <v>11.25</v>
      </c>
      <c r="AE25" s="79">
        <f t="shared" si="16"/>
        <v>232</v>
      </c>
      <c r="AF25" s="79">
        <f t="shared" si="23"/>
        <v>125</v>
      </c>
      <c r="AG25" s="68">
        <f>AD25*S25*228/1228</f>
        <v>0.9503868078175886</v>
      </c>
      <c r="AH25" s="68">
        <f t="shared" si="17"/>
        <v>2.228346276442281</v>
      </c>
      <c r="AI25" s="68">
        <v>2</v>
      </c>
      <c r="AJ25" s="68">
        <f t="shared" si="18"/>
        <v>4.202705681135261</v>
      </c>
      <c r="AK25" s="68">
        <f>AH25+AJ25+AI25</f>
        <v>8.431051957577541</v>
      </c>
      <c r="AL25" s="68">
        <f t="shared" si="19"/>
        <v>67.73519368027162</v>
      </c>
      <c r="AM25" s="2">
        <f>SUM(AH7:AH25)</f>
        <v>22.875511787321233</v>
      </c>
      <c r="AN25" s="2">
        <f>SUM(AI7:AI25)</f>
        <v>14</v>
      </c>
      <c r="AO25" s="2">
        <f>SUM(AJ7:AJ25)</f>
        <v>30.85968189295039</v>
      </c>
    </row>
    <row r="26" spans="1:41" ht="13.5" customHeight="1">
      <c r="A26" s="70">
        <f t="shared" si="10"/>
        <v>0.20000000000000004</v>
      </c>
      <c r="B26" s="80">
        <f t="shared" si="29"/>
        <v>11.25</v>
      </c>
      <c r="C26" s="74">
        <f t="shared" si="1"/>
        <v>5.809523809523812</v>
      </c>
      <c r="D26" s="75">
        <f t="shared" si="31"/>
        <v>0.588235294117647</v>
      </c>
      <c r="E26" s="75">
        <f t="shared" si="32"/>
        <v>0.7714285714285714</v>
      </c>
      <c r="F26" s="75">
        <f t="shared" si="2"/>
        <v>1.6402116402116405</v>
      </c>
      <c r="G26" s="75">
        <f t="shared" si="24"/>
        <v>0.4941176470588234</v>
      </c>
      <c r="H26" s="75">
        <f t="shared" si="25"/>
        <v>0.25925925925925913</v>
      </c>
      <c r="I26" s="75">
        <f t="shared" si="26"/>
        <v>0.3311827956989248</v>
      </c>
      <c r="J26" s="75">
        <f t="shared" si="27"/>
        <v>0.21951219512195116</v>
      </c>
      <c r="K26" s="75">
        <f t="shared" si="33"/>
        <v>0.857142857142857</v>
      </c>
      <c r="L26" s="75">
        <f t="shared" si="3"/>
        <v>4.84731182795699</v>
      </c>
      <c r="M26" s="75">
        <f t="shared" si="4"/>
        <v>3.5448079658605973</v>
      </c>
      <c r="N26" s="75">
        <f t="shared" si="34"/>
        <v>1.3142857142857138</v>
      </c>
      <c r="O26" s="75">
        <f t="shared" si="28"/>
        <v>1.0063424947145876</v>
      </c>
      <c r="P26" s="75"/>
      <c r="Q26" s="69">
        <f t="shared" si="5"/>
        <v>32.93336207238137</v>
      </c>
      <c r="R26" s="69">
        <f t="shared" si="11"/>
        <v>443.41822244616645</v>
      </c>
      <c r="S26" s="76">
        <f t="shared" si="6"/>
        <v>0.47999999999999954</v>
      </c>
      <c r="T26" s="68">
        <f t="shared" si="12"/>
        <v>2.935038391857829</v>
      </c>
      <c r="U26" s="68">
        <f t="shared" si="13"/>
        <v>5.003965667063083</v>
      </c>
      <c r="V26" s="68">
        <f t="shared" si="7"/>
        <v>27.929396405318286</v>
      </c>
      <c r="W26" s="68">
        <f t="shared" si="14"/>
        <v>402.6711725847857</v>
      </c>
      <c r="X26" s="76">
        <f t="shared" si="20"/>
        <v>0.5200000000000002</v>
      </c>
      <c r="Y26" s="68">
        <f t="shared" si="8"/>
        <v>14.523286130765516</v>
      </c>
      <c r="Z26" s="76">
        <f t="shared" si="22"/>
        <v>0.5976910166458168</v>
      </c>
      <c r="AA26" s="68">
        <f t="shared" si="15"/>
        <v>16.693149331798708</v>
      </c>
      <c r="AB26" s="68">
        <f t="shared" si="21"/>
        <v>327.99471165453326</v>
      </c>
      <c r="AC26" s="66"/>
      <c r="AD26" s="69">
        <f t="shared" si="30"/>
        <v>11.25</v>
      </c>
      <c r="AE26" s="79">
        <f t="shared" si="16"/>
        <v>243.25</v>
      </c>
      <c r="AF26" s="79">
        <f t="shared" si="23"/>
        <v>136.25</v>
      </c>
      <c r="AG26" s="68">
        <f>AD26*S26*228/1228</f>
        <v>1.0026058631921815</v>
      </c>
      <c r="AH26" s="68">
        <f t="shared" si="17"/>
        <v>2.350782885038011</v>
      </c>
      <c r="AI26" s="68">
        <v>2</v>
      </c>
      <c r="AJ26" s="68">
        <f t="shared" si="18"/>
        <v>4.525976062734561</v>
      </c>
      <c r="AK26" s="68">
        <f>AH26+AJ26+AI26</f>
        <v>8.876758947772572</v>
      </c>
      <c r="AL26" s="68">
        <f t="shared" si="19"/>
        <v>76.6119526280442</v>
      </c>
      <c r="AM26" s="2">
        <f>SUM(AH7:AH26)</f>
        <v>25.226294672359245</v>
      </c>
      <c r="AN26" s="2">
        <f>SUM(AI7:AI26)</f>
        <v>16</v>
      </c>
      <c r="AO26" s="2">
        <f>SUM(AJ7:AJ26)</f>
        <v>35.38565795568495</v>
      </c>
    </row>
    <row r="27" spans="1:41" ht="13.5" customHeight="1">
      <c r="A27" s="70">
        <f t="shared" si="10"/>
        <v>0.21000000000000005</v>
      </c>
      <c r="B27" s="80">
        <f t="shared" si="29"/>
        <v>11.25</v>
      </c>
      <c r="C27" s="80">
        <v>3</v>
      </c>
      <c r="D27" s="75">
        <f t="shared" si="31"/>
        <v>0.6176470588235294</v>
      </c>
      <c r="E27" s="75">
        <f t="shared" si="32"/>
        <v>0.8099999999999999</v>
      </c>
      <c r="F27" s="75">
        <f t="shared" si="2"/>
        <v>1.7222222222222225</v>
      </c>
      <c r="G27" s="75">
        <f t="shared" si="24"/>
        <v>0.5188235294117646</v>
      </c>
      <c r="H27" s="75">
        <f t="shared" si="25"/>
        <v>0.27222222222222214</v>
      </c>
      <c r="I27" s="75">
        <f t="shared" si="26"/>
        <v>0.347741935483871</v>
      </c>
      <c r="J27" s="75">
        <f t="shared" si="27"/>
        <v>0.23048780487804874</v>
      </c>
      <c r="K27" s="75">
        <f t="shared" si="33"/>
        <v>0.8999999999999999</v>
      </c>
      <c r="L27" s="75">
        <f t="shared" si="3"/>
        <v>5.089677419354839</v>
      </c>
      <c r="M27" s="75">
        <f t="shared" si="4"/>
        <v>3.722048364153627</v>
      </c>
      <c r="N27" s="75">
        <f t="shared" si="34"/>
        <v>1.3799999999999997</v>
      </c>
      <c r="O27" s="75">
        <f t="shared" si="28"/>
        <v>1.0566596194503168</v>
      </c>
      <c r="P27" s="75">
        <f>$P$4*A27/SUM($A$27:$A$46)</f>
        <v>1.3770491803278684</v>
      </c>
      <c r="Q27" s="69">
        <f t="shared" si="5"/>
        <v>32.294579356328306</v>
      </c>
      <c r="R27" s="69">
        <f t="shared" si="11"/>
        <v>475.71280180249477</v>
      </c>
      <c r="S27" s="76">
        <f t="shared" si="6"/>
        <v>0.5049999999999996</v>
      </c>
      <c r="T27" s="68">
        <f t="shared" si="12"/>
        <v>3.0280112924166436</v>
      </c>
      <c r="U27" s="68">
        <f t="shared" si="13"/>
        <v>5.162475757988705</v>
      </c>
      <c r="V27" s="68">
        <f t="shared" si="7"/>
        <v>27.1321035983396</v>
      </c>
      <c r="W27" s="68">
        <f t="shared" si="14"/>
        <v>429.8032761831253</v>
      </c>
      <c r="X27" s="76">
        <f t="shared" si="20"/>
        <v>0.4950000000000002</v>
      </c>
      <c r="Y27" s="68">
        <f t="shared" si="8"/>
        <v>13.430391281178109</v>
      </c>
      <c r="Z27" s="76">
        <f t="shared" si="22"/>
        <v>0.5689558716147679</v>
      </c>
      <c r="AA27" s="68">
        <f t="shared" si="15"/>
        <v>15.436969651535488</v>
      </c>
      <c r="AB27" s="68">
        <f t="shared" si="21"/>
        <v>343.43168130606875</v>
      </c>
      <c r="AC27" s="66"/>
      <c r="AD27" s="69">
        <f t="shared" si="30"/>
        <v>11.25</v>
      </c>
      <c r="AE27" s="79">
        <f t="shared" si="16"/>
        <v>254.5</v>
      </c>
      <c r="AF27" s="79">
        <f t="shared" si="23"/>
        <v>147.5</v>
      </c>
      <c r="AG27" s="68">
        <f>AD27*S27*228/1228</f>
        <v>1.0548249185667744</v>
      </c>
      <c r="AH27" s="68">
        <f t="shared" si="17"/>
        <v>2.473219493633741</v>
      </c>
      <c r="AI27" s="68">
        <v>2</v>
      </c>
      <c r="AJ27" s="68">
        <f t="shared" si="18"/>
        <v>4.849246444333861</v>
      </c>
      <c r="AK27" s="68">
        <f>AH27+AJ27+AI27</f>
        <v>9.322465937967602</v>
      </c>
      <c r="AL27" s="68">
        <f t="shared" si="19"/>
        <v>85.9344185660118</v>
      </c>
      <c r="AM27" s="2">
        <f>SUM(AH7:AH27)</f>
        <v>27.699514165992987</v>
      </c>
      <c r="AN27" s="2">
        <f>SUM(AI7:AI27)</f>
        <v>18</v>
      </c>
      <c r="AO27" s="2">
        <f>SUM(AJ7:AJ27)</f>
        <v>40.234904400018806</v>
      </c>
    </row>
    <row r="28" spans="1:41" s="61" customFormat="1" ht="13.5" customHeight="1">
      <c r="A28" s="128">
        <f t="shared" si="10"/>
        <v>0.22000000000000006</v>
      </c>
      <c r="B28" s="80">
        <f t="shared" si="29"/>
        <v>11.25</v>
      </c>
      <c r="C28" s="80">
        <v>3</v>
      </c>
      <c r="D28" s="129">
        <f t="shared" si="31"/>
        <v>0.6470588235294117</v>
      </c>
      <c r="E28" s="129">
        <f t="shared" si="32"/>
        <v>0.8485714285714284</v>
      </c>
      <c r="F28" s="129">
        <f t="shared" si="2"/>
        <v>1.8042328042328046</v>
      </c>
      <c r="G28" s="129">
        <f t="shared" si="24"/>
        <v>0.5435294117647057</v>
      </c>
      <c r="H28" s="129">
        <f t="shared" si="25"/>
        <v>0.2851851851851851</v>
      </c>
      <c r="I28" s="129">
        <f t="shared" si="26"/>
        <v>0.3643010752688172</v>
      </c>
      <c r="J28" s="129">
        <f t="shared" si="27"/>
        <v>0.2414634146341463</v>
      </c>
      <c r="K28" s="129">
        <f t="shared" si="33"/>
        <v>0.9428571428571427</v>
      </c>
      <c r="L28" s="129">
        <f t="shared" si="3"/>
        <v>5.332043010752689</v>
      </c>
      <c r="M28" s="129">
        <f t="shared" si="4"/>
        <v>3.899288762446657</v>
      </c>
      <c r="N28" s="129">
        <f t="shared" si="34"/>
        <v>1.4457142857142855</v>
      </c>
      <c r="O28" s="129">
        <f t="shared" si="28"/>
        <v>1.1069767441860463</v>
      </c>
      <c r="P28" s="129">
        <f aca="true" t="shared" si="35" ref="P28:P46">$P$4*A28/SUM($A$27:$A$46)</f>
        <v>1.4426229508196717</v>
      </c>
      <c r="Q28" s="69">
        <f t="shared" si="5"/>
        <v>33.15384503996299</v>
      </c>
      <c r="R28" s="69">
        <f t="shared" si="11"/>
        <v>508.8666468424577</v>
      </c>
      <c r="S28" s="78">
        <f t="shared" si="6"/>
        <v>0.5299999999999996</v>
      </c>
      <c r="T28" s="69">
        <f t="shared" si="12"/>
        <v>3.2624679435090593</v>
      </c>
      <c r="U28" s="69">
        <f t="shared" si="13"/>
        <v>5.562202397250283</v>
      </c>
      <c r="V28" s="69">
        <f t="shared" si="7"/>
        <v>27.591642642712706</v>
      </c>
      <c r="W28" s="69">
        <f t="shared" si="14"/>
        <v>457.39491882583803</v>
      </c>
      <c r="X28" s="78">
        <f t="shared" si="20"/>
        <v>0.4700000000000002</v>
      </c>
      <c r="Y28" s="69">
        <f t="shared" si="8"/>
        <v>12.968072042074978</v>
      </c>
      <c r="Z28" s="78">
        <f t="shared" si="22"/>
        <v>0.540220726583719</v>
      </c>
      <c r="AA28" s="69">
        <f t="shared" si="15"/>
        <v>14.905577236084582</v>
      </c>
      <c r="AB28" s="69">
        <f t="shared" si="21"/>
        <v>358.33725854215334</v>
      </c>
      <c r="AC28" s="64"/>
      <c r="AD28" s="69">
        <f t="shared" si="30"/>
        <v>11.25</v>
      </c>
      <c r="AE28" s="69">
        <f t="shared" si="16"/>
        <v>265.75</v>
      </c>
      <c r="AF28" s="69">
        <f t="shared" si="23"/>
        <v>158.75</v>
      </c>
      <c r="AG28" s="69">
        <f>AD28*S28*228/1228</f>
        <v>1.107043973941367</v>
      </c>
      <c r="AH28" s="69">
        <f t="shared" si="17"/>
        <v>2.5956561022294706</v>
      </c>
      <c r="AI28" s="69">
        <v>2</v>
      </c>
      <c r="AJ28" s="69">
        <f t="shared" si="18"/>
        <v>5.172516825933161</v>
      </c>
      <c r="AK28" s="69">
        <f>AH28+AJ28+AI28</f>
        <v>9.768172928162631</v>
      </c>
      <c r="AL28" s="69">
        <f t="shared" si="19"/>
        <v>95.70259149417443</v>
      </c>
      <c r="AM28" s="127">
        <f>SUM(AH7:AH28)</f>
        <v>30.295170268222456</v>
      </c>
      <c r="AN28" s="127">
        <f>SUM(AI7:AI28)</f>
        <v>20</v>
      </c>
      <c r="AO28" s="127">
        <f>SUM(AJ7:AJ28)</f>
        <v>45.407421225951964</v>
      </c>
    </row>
    <row r="29" spans="1:41" s="137" customFormat="1" ht="13.5" customHeight="1">
      <c r="A29" s="130">
        <f t="shared" si="10"/>
        <v>0.23000000000000007</v>
      </c>
      <c r="B29" s="131">
        <f t="shared" si="29"/>
        <v>11.25</v>
      </c>
      <c r="C29" s="131">
        <v>3</v>
      </c>
      <c r="D29" s="132">
        <f t="shared" si="31"/>
        <v>0.6764705882352942</v>
      </c>
      <c r="E29" s="132">
        <f t="shared" si="32"/>
        <v>0.887142857142857</v>
      </c>
      <c r="F29" s="132">
        <f t="shared" si="2"/>
        <v>1.8862433862433865</v>
      </c>
      <c r="G29" s="132">
        <f t="shared" si="24"/>
        <v>0.5682352941176471</v>
      </c>
      <c r="H29" s="132">
        <f t="shared" si="25"/>
        <v>0.29814814814814805</v>
      </c>
      <c r="I29" s="132">
        <f t="shared" si="26"/>
        <v>0.3808602150537635</v>
      </c>
      <c r="J29" s="132">
        <f t="shared" si="27"/>
        <v>0.2524390243902439</v>
      </c>
      <c r="K29" s="132">
        <f t="shared" si="33"/>
        <v>0.9857142857142857</v>
      </c>
      <c r="L29" s="132">
        <f t="shared" si="3"/>
        <v>5.574408602150538</v>
      </c>
      <c r="M29" s="132">
        <f t="shared" si="4"/>
        <v>4.076529160739687</v>
      </c>
      <c r="N29" s="132">
        <f t="shared" si="34"/>
        <v>1.5114285714285713</v>
      </c>
      <c r="O29" s="132">
        <f t="shared" si="28"/>
        <v>1.1572938689217758</v>
      </c>
      <c r="P29" s="132">
        <f t="shared" si="35"/>
        <v>1.508196721311475</v>
      </c>
      <c r="Q29" s="133">
        <f t="shared" si="5"/>
        <v>34.01311072359767</v>
      </c>
      <c r="R29" s="133">
        <f t="shared" si="11"/>
        <v>542.8797575660554</v>
      </c>
      <c r="S29" s="134">
        <f t="shared" si="6"/>
        <v>0.5549999999999996</v>
      </c>
      <c r="T29" s="133">
        <f t="shared" si="12"/>
        <v>3.5049014910130665</v>
      </c>
      <c r="U29" s="133">
        <f t="shared" si="13"/>
        <v>5.975528898061903</v>
      </c>
      <c r="V29" s="133">
        <f t="shared" si="7"/>
        <v>28.037581825535767</v>
      </c>
      <c r="W29" s="133">
        <f t="shared" si="14"/>
        <v>485.4325006513738</v>
      </c>
      <c r="X29" s="134">
        <f t="shared" si="20"/>
        <v>0.4450000000000002</v>
      </c>
      <c r="Y29" s="133">
        <f t="shared" si="8"/>
        <v>12.476723912363422</v>
      </c>
      <c r="Z29" s="134">
        <f t="shared" si="22"/>
        <v>0.5114855815526701</v>
      </c>
      <c r="AA29" s="133">
        <f t="shared" si="15"/>
        <v>14.340818845364735</v>
      </c>
      <c r="AB29" s="133">
        <f t="shared" si="21"/>
        <v>372.67807738751804</v>
      </c>
      <c r="AC29" s="135"/>
      <c r="AD29" s="133">
        <f t="shared" si="30"/>
        <v>11.25</v>
      </c>
      <c r="AE29" s="133">
        <f t="shared" si="16"/>
        <v>277</v>
      </c>
      <c r="AF29" s="133">
        <f t="shared" si="23"/>
        <v>170</v>
      </c>
      <c r="AG29" s="133">
        <f>AD29*S29*228/1228</f>
        <v>1.1592630293159603</v>
      </c>
      <c r="AH29" s="133">
        <f t="shared" si="17"/>
        <v>2.7180927108252013</v>
      </c>
      <c r="AI29" s="133">
        <v>2</v>
      </c>
      <c r="AJ29" s="133">
        <f t="shared" si="18"/>
        <v>5.495787207532461</v>
      </c>
      <c r="AK29" s="133">
        <f>AH29+AJ29+AI29</f>
        <v>10.213879918357662</v>
      </c>
      <c r="AL29" s="133">
        <f t="shared" si="19"/>
        <v>105.91647141253209</v>
      </c>
      <c r="AM29" s="136">
        <f>SUM(AH7:AH29)</f>
        <v>33.01326297904766</v>
      </c>
      <c r="AN29" s="136">
        <f>SUM(AI7:AI29)</f>
        <v>22</v>
      </c>
      <c r="AO29" s="136">
        <f>SUM(AJ7:AJ29)</f>
        <v>50.90320843348442</v>
      </c>
    </row>
    <row r="30" spans="1:38" ht="14.25" customHeight="1">
      <c r="A30" s="70">
        <f t="shared" si="10"/>
        <v>0.24000000000000007</v>
      </c>
      <c r="B30" s="74">
        <f aca="true" t="shared" si="36" ref="B30:B36">(227-170)/7</f>
        <v>8.142857142857142</v>
      </c>
      <c r="C30" s="80">
        <v>3</v>
      </c>
      <c r="D30" s="75">
        <f t="shared" si="31"/>
        <v>0.7058823529411765</v>
      </c>
      <c r="E30" s="75">
        <f t="shared" si="32"/>
        <v>0.9257142857142857</v>
      </c>
      <c r="F30" s="75">
        <f t="shared" si="2"/>
        <v>1.9682539682539686</v>
      </c>
      <c r="G30" s="75">
        <f t="shared" si="24"/>
        <v>0.5929411764705882</v>
      </c>
      <c r="H30" s="75">
        <f t="shared" si="25"/>
        <v>0.31111111111111106</v>
      </c>
      <c r="I30" s="75">
        <f t="shared" si="26"/>
        <v>0.3974193548387097</v>
      </c>
      <c r="J30" s="75">
        <f t="shared" si="27"/>
        <v>0.2634146341463414</v>
      </c>
      <c r="K30" s="75">
        <f t="shared" si="33"/>
        <v>1.0285714285714285</v>
      </c>
      <c r="L30" s="75">
        <f t="shared" si="3"/>
        <v>5.816774193548388</v>
      </c>
      <c r="M30" s="75">
        <f t="shared" si="4"/>
        <v>4.253769559032717</v>
      </c>
      <c r="N30" s="75">
        <f t="shared" si="34"/>
        <v>1.577142857142857</v>
      </c>
      <c r="O30" s="75">
        <f t="shared" si="28"/>
        <v>1.2076109936575052</v>
      </c>
      <c r="P30" s="75">
        <f t="shared" si="35"/>
        <v>1.5737704918032784</v>
      </c>
      <c r="Q30" s="69">
        <f t="shared" si="5"/>
        <v>31.76523355008949</v>
      </c>
      <c r="R30" s="69">
        <f t="shared" si="11"/>
        <v>574.644991116145</v>
      </c>
      <c r="S30" s="76">
        <f t="shared" si="6"/>
        <v>0.5799999999999996</v>
      </c>
      <c r="T30" s="68">
        <f t="shared" si="12"/>
        <v>3.4207121210617526</v>
      </c>
      <c r="U30" s="68">
        <f t="shared" si="13"/>
        <v>5.831993904469746</v>
      </c>
      <c r="V30" s="68">
        <f t="shared" si="7"/>
        <v>25.933239645619743</v>
      </c>
      <c r="W30" s="68">
        <f t="shared" si="14"/>
        <v>511.3657402969935</v>
      </c>
      <c r="X30" s="76">
        <f t="shared" si="20"/>
        <v>0.42000000000000015</v>
      </c>
      <c r="Y30" s="68">
        <f t="shared" si="8"/>
        <v>10.891960651160296</v>
      </c>
      <c r="Z30" s="76">
        <f t="shared" si="22"/>
        <v>0.4827504365216212</v>
      </c>
      <c r="AA30" s="68">
        <f t="shared" si="15"/>
        <v>12.519282759342744</v>
      </c>
      <c r="AB30" s="68">
        <f t="shared" si="21"/>
        <v>385.1973601468608</v>
      </c>
      <c r="AC30" s="66"/>
      <c r="AD30" s="79">
        <f aca="true" t="shared" si="37" ref="AD30:AD36">(227-170)/7</f>
        <v>8.142857142857142</v>
      </c>
      <c r="AE30" s="79">
        <f t="shared" si="16"/>
        <v>285.14285714285717</v>
      </c>
      <c r="AF30" s="79">
        <f t="shared" si="23"/>
        <v>178.14285714285717</v>
      </c>
      <c r="AG30" s="68">
        <f>AD30*S30*228/1228</f>
        <v>0.8768822708236382</v>
      </c>
      <c r="AH30" s="68">
        <f t="shared" si="17"/>
        <v>2.0560021740570544</v>
      </c>
      <c r="AI30" s="68">
        <v>2</v>
      </c>
      <c r="AJ30" s="68">
        <f t="shared" si="18"/>
        <v>4.211889302609656</v>
      </c>
      <c r="AK30" s="68">
        <f>AH30+AJ30+AI30</f>
        <v>8.26789147666671</v>
      </c>
      <c r="AL30" s="68">
        <f t="shared" si="19"/>
        <v>114.1843628891988</v>
      </c>
    </row>
    <row r="31" spans="1:38" ht="13.5" customHeight="1">
      <c r="A31" s="70">
        <f t="shared" si="10"/>
        <v>0.25000000000000006</v>
      </c>
      <c r="B31" s="74">
        <f t="shared" si="36"/>
        <v>8.142857142857142</v>
      </c>
      <c r="C31" s="80">
        <v>3</v>
      </c>
      <c r="D31" s="75">
        <f t="shared" si="31"/>
        <v>0.7352941176470588</v>
      </c>
      <c r="E31" s="75">
        <f>$E$4*A31/SUM($A$22:$A$46)</f>
        <v>0.9642857142857142</v>
      </c>
      <c r="F31" s="75">
        <f t="shared" si="2"/>
        <v>2.0502645502645507</v>
      </c>
      <c r="G31" s="75">
        <f t="shared" si="24"/>
        <v>0.6176470588235292</v>
      </c>
      <c r="H31" s="75">
        <f t="shared" si="25"/>
        <v>0.32407407407407396</v>
      </c>
      <c r="I31" s="75">
        <f t="shared" si="26"/>
        <v>0.41397849462365593</v>
      </c>
      <c r="J31" s="75">
        <f t="shared" si="27"/>
        <v>0.274390243902439</v>
      </c>
      <c r="K31" s="75">
        <f t="shared" si="33"/>
        <v>1.0714285714285712</v>
      </c>
      <c r="L31" s="75">
        <f t="shared" si="3"/>
        <v>6.059139784946237</v>
      </c>
      <c r="M31" s="75">
        <f t="shared" si="4"/>
        <v>4.431009957325746</v>
      </c>
      <c r="N31" s="75">
        <f t="shared" si="34"/>
        <v>1.6428571428571426</v>
      </c>
      <c r="O31" s="75">
        <f t="shared" si="28"/>
        <v>1.2579281183932343</v>
      </c>
      <c r="P31" s="75">
        <f t="shared" si="35"/>
        <v>1.6393442622950813</v>
      </c>
      <c r="Q31" s="69">
        <f t="shared" si="5"/>
        <v>32.62449923372417</v>
      </c>
      <c r="R31" s="69">
        <f t="shared" si="11"/>
        <v>607.2694903498691</v>
      </c>
      <c r="S31" s="76">
        <f t="shared" si="6"/>
        <v>0.6049999999999996</v>
      </c>
      <c r="T31" s="68">
        <f t="shared" si="12"/>
        <v>3.6646770556188186</v>
      </c>
      <c r="U31" s="68">
        <f t="shared" si="13"/>
        <v>6.247931276831717</v>
      </c>
      <c r="V31" s="68">
        <f t="shared" si="7"/>
        <v>26.376567956892455</v>
      </c>
      <c r="W31" s="68">
        <f t="shared" si="14"/>
        <v>537.742308253886</v>
      </c>
      <c r="X31" s="76">
        <f t="shared" si="20"/>
        <v>0.39500000000000013</v>
      </c>
      <c r="Y31" s="68">
        <f t="shared" si="8"/>
        <v>10.418744342972523</v>
      </c>
      <c r="Z31" s="76">
        <f t="shared" si="22"/>
        <v>0.4540152914905723</v>
      </c>
      <c r="AA31" s="68">
        <f t="shared" si="15"/>
        <v>11.975365189469416</v>
      </c>
      <c r="AB31" s="68">
        <f t="shared" si="21"/>
        <v>397.1727253363302</v>
      </c>
      <c r="AC31" s="66"/>
      <c r="AD31" s="79">
        <f t="shared" si="37"/>
        <v>8.142857142857142</v>
      </c>
      <c r="AE31" s="79">
        <f t="shared" si="16"/>
        <v>293.28571428571433</v>
      </c>
      <c r="AF31" s="79">
        <f t="shared" si="23"/>
        <v>186.28571428571433</v>
      </c>
      <c r="AG31" s="68">
        <f>AD31*S31*228/1228</f>
        <v>0.9146789204281055</v>
      </c>
      <c r="AH31" s="68">
        <f t="shared" si="17"/>
        <v>2.1446229574215825</v>
      </c>
      <c r="AI31" s="68">
        <v>2</v>
      </c>
      <c r="AJ31" s="68">
        <f t="shared" si="18"/>
        <v>4.445875483576768</v>
      </c>
      <c r="AK31" s="68">
        <f>AH31+AJ31+AI31</f>
        <v>8.590498440998351</v>
      </c>
      <c r="AL31" s="68">
        <f t="shared" si="19"/>
        <v>122.77486133019714</v>
      </c>
    </row>
    <row r="32" spans="1:38" ht="13.5" customHeight="1">
      <c r="A32" s="70">
        <f t="shared" si="10"/>
        <v>0.26000000000000006</v>
      </c>
      <c r="B32" s="74">
        <f t="shared" si="36"/>
        <v>8.142857142857142</v>
      </c>
      <c r="C32" s="80">
        <v>3</v>
      </c>
      <c r="D32" s="75">
        <f t="shared" si="31"/>
        <v>0.7647058823529411</v>
      </c>
      <c r="E32" s="75">
        <f t="shared" si="32"/>
        <v>1.0028571428571427</v>
      </c>
      <c r="F32" s="75">
        <f t="shared" si="2"/>
        <v>2.1322751322751325</v>
      </c>
      <c r="G32" s="75">
        <f t="shared" si="24"/>
        <v>0.6423529411764705</v>
      </c>
      <c r="H32" s="75">
        <f t="shared" si="25"/>
        <v>0.33703703703703697</v>
      </c>
      <c r="I32" s="75">
        <f t="shared" si="26"/>
        <v>0.43053763440860215</v>
      </c>
      <c r="J32" s="75">
        <f t="shared" si="27"/>
        <v>0.28536585365853656</v>
      </c>
      <c r="K32" s="75">
        <f t="shared" si="33"/>
        <v>1.114285714285714</v>
      </c>
      <c r="L32" s="75">
        <f t="shared" si="3"/>
        <v>6.301505376344086</v>
      </c>
      <c r="M32" s="75">
        <f t="shared" si="4"/>
        <v>4.608250355618776</v>
      </c>
      <c r="N32" s="75">
        <f t="shared" si="34"/>
        <v>1.7085714285714282</v>
      </c>
      <c r="O32" s="75">
        <f t="shared" si="28"/>
        <v>1.3082452431289637</v>
      </c>
      <c r="P32" s="75">
        <f t="shared" si="35"/>
        <v>1.7049180327868847</v>
      </c>
      <c r="Q32" s="69">
        <f t="shared" si="5"/>
        <v>33.483764917358855</v>
      </c>
      <c r="R32" s="69">
        <f t="shared" si="11"/>
        <v>640.7532552672279</v>
      </c>
      <c r="S32" s="76">
        <f t="shared" si="6"/>
        <v>0.6299999999999997</v>
      </c>
      <c r="T32" s="68">
        <f t="shared" si="12"/>
        <v>3.9166188865874783</v>
      </c>
      <c r="U32" s="68">
        <f t="shared" si="13"/>
        <v>6.677468510743733</v>
      </c>
      <c r="V32" s="68">
        <f t="shared" si="7"/>
        <v>26.80629640661512</v>
      </c>
      <c r="W32" s="68">
        <f t="shared" si="14"/>
        <v>564.5486046605012</v>
      </c>
      <c r="X32" s="76">
        <f t="shared" si="20"/>
        <v>0.3700000000000001</v>
      </c>
      <c r="Y32" s="68">
        <f t="shared" si="8"/>
        <v>9.918329670447598</v>
      </c>
      <c r="Z32" s="76">
        <f t="shared" si="22"/>
        <v>0.4252801464595234</v>
      </c>
      <c r="AA32" s="68">
        <f t="shared" si="15"/>
        <v>11.400185661842675</v>
      </c>
      <c r="AB32" s="68">
        <f t="shared" si="21"/>
        <v>408.57291099817286</v>
      </c>
      <c r="AC32" s="66"/>
      <c r="AD32" s="79">
        <f t="shared" si="37"/>
        <v>8.142857142857142</v>
      </c>
      <c r="AE32" s="79">
        <f t="shared" si="16"/>
        <v>301.4285714285715</v>
      </c>
      <c r="AF32" s="79">
        <f t="shared" si="23"/>
        <v>194.4285714285715</v>
      </c>
      <c r="AG32" s="68">
        <f>AD32*S32*228/1228</f>
        <v>0.9524755700325728</v>
      </c>
      <c r="AH32" s="68">
        <f t="shared" si="17"/>
        <v>2.233243740786111</v>
      </c>
      <c r="AI32" s="68">
        <v>2</v>
      </c>
      <c r="AJ32" s="68">
        <f t="shared" si="18"/>
        <v>4.679861664543881</v>
      </c>
      <c r="AK32" s="68">
        <f>AH32+AJ32+AI32</f>
        <v>8.913105405329992</v>
      </c>
      <c r="AL32" s="68">
        <f t="shared" si="19"/>
        <v>131.68796673552714</v>
      </c>
    </row>
    <row r="33" spans="1:38" ht="13.5" customHeight="1">
      <c r="A33" s="70">
        <f t="shared" si="10"/>
        <v>0.2700000000000001</v>
      </c>
      <c r="B33" s="74">
        <f t="shared" si="36"/>
        <v>8.142857142857142</v>
      </c>
      <c r="C33" s="74">
        <f>(17-3)/4</f>
        <v>3.5</v>
      </c>
      <c r="D33" s="75">
        <f t="shared" si="31"/>
        <v>0.7941176470588235</v>
      </c>
      <c r="E33" s="75">
        <f t="shared" si="32"/>
        <v>1.0414285714285714</v>
      </c>
      <c r="F33" s="75">
        <f t="shared" si="2"/>
        <v>2.214285714285715</v>
      </c>
      <c r="G33" s="75">
        <f t="shared" si="24"/>
        <v>0.6670588235294116</v>
      </c>
      <c r="H33" s="75">
        <f t="shared" si="25"/>
        <v>0.3499999999999999</v>
      </c>
      <c r="I33" s="75">
        <f t="shared" si="26"/>
        <v>0.4470967741935484</v>
      </c>
      <c r="J33" s="75">
        <f t="shared" si="27"/>
        <v>0.29634146341463413</v>
      </c>
      <c r="K33" s="75">
        <f t="shared" si="33"/>
        <v>1.1571428571428568</v>
      </c>
      <c r="L33" s="75">
        <f t="shared" si="3"/>
        <v>6.543870967741936</v>
      </c>
      <c r="M33" s="75">
        <f t="shared" si="4"/>
        <v>4.785490753911807</v>
      </c>
      <c r="N33" s="75">
        <f t="shared" si="34"/>
        <v>1.774285714285714</v>
      </c>
      <c r="O33" s="75">
        <f t="shared" si="28"/>
        <v>1.3585623678646932</v>
      </c>
      <c r="P33" s="75">
        <f t="shared" si="35"/>
        <v>1.770491803278688</v>
      </c>
      <c r="Q33" s="69">
        <f t="shared" si="5"/>
        <v>34.84303060099355</v>
      </c>
      <c r="R33" s="69">
        <f t="shared" si="11"/>
        <v>675.5962858682215</v>
      </c>
      <c r="S33" s="76">
        <f t="shared" si="6"/>
        <v>0.6549999999999997</v>
      </c>
      <c r="T33" s="68">
        <f t="shared" si="12"/>
        <v>4.237343802892813</v>
      </c>
      <c r="U33" s="68">
        <f t="shared" si="13"/>
        <v>7.224274465383291</v>
      </c>
      <c r="V33" s="68">
        <f t="shared" si="7"/>
        <v>27.61875613561026</v>
      </c>
      <c r="W33" s="68">
        <f t="shared" si="14"/>
        <v>592.1673607961114</v>
      </c>
      <c r="X33" s="76">
        <f t="shared" si="20"/>
        <v>0.3450000000000001</v>
      </c>
      <c r="Y33" s="68">
        <f t="shared" si="8"/>
        <v>9.528470866785542</v>
      </c>
      <c r="Z33" s="76">
        <f t="shared" si="22"/>
        <v>0.3965450014284745</v>
      </c>
      <c r="AA33" s="68">
        <f t="shared" si="15"/>
        <v>10.952079691248258</v>
      </c>
      <c r="AB33" s="68">
        <f t="shared" si="21"/>
        <v>419.5249906894211</v>
      </c>
      <c r="AC33" s="66"/>
      <c r="AD33" s="79">
        <f t="shared" si="37"/>
        <v>8.142857142857142</v>
      </c>
      <c r="AE33" s="79">
        <f t="shared" si="16"/>
        <v>309.57142857142867</v>
      </c>
      <c r="AF33" s="79">
        <f t="shared" si="23"/>
        <v>202.57142857142867</v>
      </c>
      <c r="AG33" s="68">
        <f>AD33*S33*228/1228</f>
        <v>0.9902722196370399</v>
      </c>
      <c r="AH33" s="68">
        <f t="shared" si="17"/>
        <v>2.3218645241506395</v>
      </c>
      <c r="AI33" s="68">
        <v>2</v>
      </c>
      <c r="AJ33" s="68">
        <f t="shared" si="18"/>
        <v>4.913847845510993</v>
      </c>
      <c r="AK33" s="68">
        <f>AH33+AJ33+AI33</f>
        <v>9.235712369661632</v>
      </c>
      <c r="AL33" s="68">
        <f t="shared" si="19"/>
        <v>140.92367910518877</v>
      </c>
    </row>
    <row r="34" spans="1:38" ht="13.5" customHeight="1">
      <c r="A34" s="70">
        <f t="shared" si="10"/>
        <v>0.2800000000000001</v>
      </c>
      <c r="B34" s="74">
        <f t="shared" si="36"/>
        <v>8.142857142857142</v>
      </c>
      <c r="C34" s="74">
        <f>(17-3)/4</f>
        <v>3.5</v>
      </c>
      <c r="D34" s="75">
        <f t="shared" si="31"/>
        <v>0.8235294117647058</v>
      </c>
      <c r="E34" s="75">
        <f t="shared" si="32"/>
        <v>1.0799999999999998</v>
      </c>
      <c r="F34" s="81">
        <f>10/5</f>
        <v>2</v>
      </c>
      <c r="G34" s="75">
        <f t="shared" si="24"/>
        <v>0.6917647058823528</v>
      </c>
      <c r="H34" s="75">
        <f t="shared" si="25"/>
        <v>0.3629629629629629</v>
      </c>
      <c r="I34" s="75">
        <f t="shared" si="26"/>
        <v>0.4636559139784947</v>
      </c>
      <c r="J34" s="75">
        <f t="shared" si="27"/>
        <v>0.3073170731707317</v>
      </c>
      <c r="K34" s="75">
        <f t="shared" si="33"/>
        <v>1.2</v>
      </c>
      <c r="L34" s="75">
        <f t="shared" si="3"/>
        <v>6.786236559139786</v>
      </c>
      <c r="M34" s="75">
        <f t="shared" si="4"/>
        <v>4.962731152204836</v>
      </c>
      <c r="N34" s="75">
        <f t="shared" si="34"/>
        <v>1.8399999999999999</v>
      </c>
      <c r="O34" s="75">
        <f t="shared" si="28"/>
        <v>1.4088794926004227</v>
      </c>
      <c r="P34" s="75">
        <f t="shared" si="35"/>
        <v>1.8360655737704914</v>
      </c>
      <c r="Q34" s="69">
        <f t="shared" si="5"/>
        <v>35.40599998833193</v>
      </c>
      <c r="R34" s="69">
        <f t="shared" si="11"/>
        <v>711.0022858565534</v>
      </c>
      <c r="S34" s="76">
        <f t="shared" si="6"/>
        <v>0.6799999999999997</v>
      </c>
      <c r="T34" s="68">
        <f t="shared" si="12"/>
        <v>4.470151659764642</v>
      </c>
      <c r="U34" s="68">
        <f t="shared" si="13"/>
        <v>7.6211900648660516</v>
      </c>
      <c r="V34" s="68">
        <f t="shared" si="7"/>
        <v>27.784809923465875</v>
      </c>
      <c r="W34" s="68">
        <f t="shared" si="14"/>
        <v>619.9521707195773</v>
      </c>
      <c r="X34" s="76">
        <f t="shared" si="20"/>
        <v>0.32000000000000006</v>
      </c>
      <c r="Y34" s="68">
        <f t="shared" si="8"/>
        <v>8.891139175509082</v>
      </c>
      <c r="Z34" s="76">
        <f t="shared" si="22"/>
        <v>0.3678098563974256</v>
      </c>
      <c r="AA34" s="68">
        <f t="shared" si="15"/>
        <v>10.219526947979748</v>
      </c>
      <c r="AB34" s="68">
        <f t="shared" si="21"/>
        <v>429.74451763740086</v>
      </c>
      <c r="AC34" s="66"/>
      <c r="AD34" s="79">
        <f t="shared" si="37"/>
        <v>8.142857142857142</v>
      </c>
      <c r="AE34" s="79">
        <f t="shared" si="16"/>
        <v>317.71428571428584</v>
      </c>
      <c r="AF34" s="79">
        <f t="shared" si="23"/>
        <v>210.71428571428584</v>
      </c>
      <c r="AG34" s="68">
        <f>AD34*S34*228/1228</f>
        <v>1.0280688692415072</v>
      </c>
      <c r="AH34" s="68">
        <f t="shared" si="17"/>
        <v>2.4104853075151675</v>
      </c>
      <c r="AJ34" s="68">
        <f t="shared" si="18"/>
        <v>5.1478340264781055</v>
      </c>
      <c r="AK34" s="68">
        <f>AH34+AJ34+AI34</f>
        <v>7.558319333993273</v>
      </c>
      <c r="AL34" s="68">
        <f t="shared" si="19"/>
        <v>148.48199843918204</v>
      </c>
    </row>
    <row r="35" spans="1:38" ht="13.5" customHeight="1">
      <c r="A35" s="70">
        <f t="shared" si="10"/>
        <v>0.2900000000000001</v>
      </c>
      <c r="B35" s="74">
        <f t="shared" si="36"/>
        <v>8.142857142857142</v>
      </c>
      <c r="C35" s="74">
        <f>(17-3)/4</f>
        <v>3.5</v>
      </c>
      <c r="D35" s="75">
        <f t="shared" si="31"/>
        <v>0.8529411764705883</v>
      </c>
      <c r="E35" s="75">
        <f t="shared" si="32"/>
        <v>1.1185714285714285</v>
      </c>
      <c r="F35" s="81">
        <f>10/5</f>
        <v>2</v>
      </c>
      <c r="G35" s="75">
        <f t="shared" si="24"/>
        <v>0.7164705882352941</v>
      </c>
      <c r="H35" s="75">
        <f t="shared" si="25"/>
        <v>0.3759259259259259</v>
      </c>
      <c r="I35" s="75">
        <f t="shared" si="26"/>
        <v>0.4802150537634409</v>
      </c>
      <c r="J35" s="75">
        <f t="shared" si="27"/>
        <v>0.3182926829268293</v>
      </c>
      <c r="K35" s="75">
        <f t="shared" si="33"/>
        <v>1.2428571428571429</v>
      </c>
      <c r="L35" s="75">
        <f t="shared" si="3"/>
        <v>7.028602150537635</v>
      </c>
      <c r="M35" s="75">
        <f t="shared" si="4"/>
        <v>5.139971550497866</v>
      </c>
      <c r="N35" s="75">
        <f t="shared" si="34"/>
        <v>1.9057142857142855</v>
      </c>
      <c r="O35" s="75">
        <f t="shared" si="28"/>
        <v>1.4591966173361521</v>
      </c>
      <c r="P35" s="75">
        <f t="shared" si="35"/>
        <v>1.9016393442622945</v>
      </c>
      <c r="Q35" s="69">
        <f t="shared" si="5"/>
        <v>36.18325508995603</v>
      </c>
      <c r="R35" s="69">
        <f t="shared" si="11"/>
        <v>747.1855409465094</v>
      </c>
      <c r="S35" s="76">
        <f t="shared" si="6"/>
        <v>0.7049999999999997</v>
      </c>
      <c r="T35" s="68">
        <f t="shared" si="12"/>
        <v>4.736234872279747</v>
      </c>
      <c r="U35" s="68">
        <f t="shared" si="13"/>
        <v>8.074837030337138</v>
      </c>
      <c r="V35" s="68">
        <f t="shared" si="7"/>
        <v>28.10841805961889</v>
      </c>
      <c r="W35" s="68">
        <f t="shared" si="14"/>
        <v>648.0605887791962</v>
      </c>
      <c r="X35" s="76">
        <f t="shared" si="20"/>
        <v>0.29500000000000004</v>
      </c>
      <c r="Y35" s="68">
        <f t="shared" si="8"/>
        <v>8.291983327587575</v>
      </c>
      <c r="Z35" s="76">
        <f t="shared" si="22"/>
        <v>0.33907471136637674</v>
      </c>
      <c r="AA35" s="68">
        <f t="shared" si="15"/>
        <v>9.530853740530727</v>
      </c>
      <c r="AB35" s="68">
        <f t="shared" si="21"/>
        <v>439.2753713779316</v>
      </c>
      <c r="AC35" s="66"/>
      <c r="AD35" s="79">
        <f t="shared" si="37"/>
        <v>8.142857142857142</v>
      </c>
      <c r="AE35" s="79">
        <f t="shared" si="16"/>
        <v>325.857142857143</v>
      </c>
      <c r="AF35" s="79">
        <f t="shared" si="23"/>
        <v>218.857142857143</v>
      </c>
      <c r="AG35" s="68">
        <f>AD35*S35*228/1228</f>
        <v>1.0658655188459742</v>
      </c>
      <c r="AH35" s="68">
        <f t="shared" si="17"/>
        <v>2.4991060908796956</v>
      </c>
      <c r="AJ35" s="68">
        <f t="shared" si="18"/>
        <v>5.381820207445217</v>
      </c>
      <c r="AK35" s="68">
        <f>AH35+AJ35+AI35</f>
        <v>7.880926298324912</v>
      </c>
      <c r="AL35" s="68">
        <f t="shared" si="19"/>
        <v>156.36292473750694</v>
      </c>
    </row>
    <row r="36" spans="1:38" ht="13.5" customHeight="1">
      <c r="A36" s="70">
        <f t="shared" si="10"/>
        <v>0.3000000000000001</v>
      </c>
      <c r="B36" s="74">
        <f t="shared" si="36"/>
        <v>8.142857142857142</v>
      </c>
      <c r="C36" s="74">
        <f>(17-3)/4</f>
        <v>3.5</v>
      </c>
      <c r="D36" s="75">
        <f t="shared" si="31"/>
        <v>0.8823529411764707</v>
      </c>
      <c r="E36" s="75">
        <f t="shared" si="32"/>
        <v>1.1571428571428573</v>
      </c>
      <c r="F36" s="81">
        <f>10/5</f>
        <v>2</v>
      </c>
      <c r="G36" s="75">
        <f t="shared" si="24"/>
        <v>0.7411764705882352</v>
      </c>
      <c r="H36" s="75">
        <f t="shared" si="25"/>
        <v>0.38888888888888884</v>
      </c>
      <c r="I36" s="75">
        <f t="shared" si="26"/>
        <v>0.49677419354838714</v>
      </c>
      <c r="J36" s="75">
        <f t="shared" si="27"/>
        <v>0.32926829268292684</v>
      </c>
      <c r="K36" s="75">
        <f t="shared" si="33"/>
        <v>1.2857142857142858</v>
      </c>
      <c r="L36" s="75">
        <f t="shared" si="3"/>
        <v>7.270967741935485</v>
      </c>
      <c r="M36" s="75">
        <f t="shared" si="4"/>
        <v>5.317211948790896</v>
      </c>
      <c r="N36" s="75">
        <f t="shared" si="34"/>
        <v>1.9714285714285713</v>
      </c>
      <c r="O36" s="75">
        <f t="shared" si="28"/>
        <v>1.5095137420718816</v>
      </c>
      <c r="P36" s="75">
        <f t="shared" si="35"/>
        <v>1.9672131147540979</v>
      </c>
      <c r="Q36" s="69">
        <f t="shared" si="5"/>
        <v>36.96051019158012</v>
      </c>
      <c r="R36" s="69">
        <f t="shared" si="11"/>
        <v>784.1460511380895</v>
      </c>
      <c r="S36" s="76">
        <f t="shared" si="6"/>
        <v>0.7299999999999998</v>
      </c>
      <c r="T36" s="68">
        <f t="shared" si="12"/>
        <v>5.009533645184522</v>
      </c>
      <c r="U36" s="68">
        <f t="shared" si="13"/>
        <v>8.540785850720475</v>
      </c>
      <c r="V36" s="68">
        <f t="shared" si="7"/>
        <v>28.419724340859645</v>
      </c>
      <c r="W36" s="68">
        <f t="shared" si="14"/>
        <v>676.4803131200558</v>
      </c>
      <c r="X36" s="76">
        <f t="shared" si="20"/>
        <v>0.27</v>
      </c>
      <c r="Y36" s="68">
        <f t="shared" si="8"/>
        <v>7.6733255720321045</v>
      </c>
      <c r="Z36" s="76">
        <f t="shared" si="22"/>
        <v>0.31033956633532783</v>
      </c>
      <c r="AA36" s="68">
        <f t="shared" si="15"/>
        <v>8.819764927311942</v>
      </c>
      <c r="AB36" s="68">
        <f t="shared" si="21"/>
        <v>448.09513630524356</v>
      </c>
      <c r="AC36" s="66"/>
      <c r="AD36" s="79">
        <f t="shared" si="37"/>
        <v>8.142857142857142</v>
      </c>
      <c r="AE36" s="79">
        <f t="shared" si="16"/>
        <v>334.00000000000017</v>
      </c>
      <c r="AF36" s="79">
        <f t="shared" si="23"/>
        <v>227.00000000000017</v>
      </c>
      <c r="AG36" s="68">
        <f>AD36*S36*228/1228</f>
        <v>1.1036621684504415</v>
      </c>
      <c r="AH36" s="68">
        <f t="shared" si="17"/>
        <v>2.587726874244224</v>
      </c>
      <c r="AJ36" s="68">
        <f t="shared" si="18"/>
        <v>5.61580638841233</v>
      </c>
      <c r="AK36" s="68">
        <f>AH36+AJ36+AI36</f>
        <v>8.203533262656554</v>
      </c>
      <c r="AL36" s="68">
        <f t="shared" si="19"/>
        <v>164.5664580001635</v>
      </c>
    </row>
    <row r="37" spans="1:38" ht="13.5" customHeight="1">
      <c r="A37" s="70">
        <f t="shared" si="10"/>
        <v>0.3100000000000001</v>
      </c>
      <c r="B37" s="80">
        <f>(258-227)/3</f>
        <v>10.333333333333334</v>
      </c>
      <c r="C37" s="82">
        <f>(28-17)/3</f>
        <v>3.6666666666666665</v>
      </c>
      <c r="D37" s="75">
        <f t="shared" si="31"/>
        <v>0.9117647058823529</v>
      </c>
      <c r="E37" s="75">
        <f t="shared" si="32"/>
        <v>1.1957142857142857</v>
      </c>
      <c r="F37" s="81">
        <f>10/5</f>
        <v>2</v>
      </c>
      <c r="G37" s="75">
        <f t="shared" si="24"/>
        <v>0.7658823529411763</v>
      </c>
      <c r="H37" s="75">
        <f t="shared" si="25"/>
        <v>0.4018518518518518</v>
      </c>
      <c r="I37" s="64">
        <f aca="true" t="shared" si="38" ref="I37:I46">11*0.3*0.1/0.9</f>
        <v>0.3666666666666667</v>
      </c>
      <c r="J37" s="75">
        <f t="shared" si="27"/>
        <v>0.34024390243902436</v>
      </c>
      <c r="K37" s="75">
        <f t="shared" si="33"/>
        <v>1.3285714285714285</v>
      </c>
      <c r="L37" s="64">
        <f>161*0.3/5</f>
        <v>9.66</v>
      </c>
      <c r="M37" s="75">
        <f t="shared" si="4"/>
        <v>5.494452347083926</v>
      </c>
      <c r="N37" s="75">
        <f t="shared" si="34"/>
        <v>2.037142857142857</v>
      </c>
      <c r="O37" s="75">
        <f t="shared" si="28"/>
        <v>1.5598308668076108</v>
      </c>
      <c r="P37" s="75">
        <f t="shared" si="35"/>
        <v>2.0327868852459012</v>
      </c>
      <c r="Q37" s="69">
        <f t="shared" si="5"/>
        <v>42.09490815034708</v>
      </c>
      <c r="R37" s="69">
        <f t="shared" si="11"/>
        <v>826.2409592884367</v>
      </c>
      <c r="S37" s="76">
        <f t="shared" si="6"/>
        <v>0.7549999999999998</v>
      </c>
      <c r="T37" s="68">
        <f t="shared" si="12"/>
        <v>5.900828574104841</v>
      </c>
      <c r="U37" s="68">
        <f t="shared" si="13"/>
        <v>10.06036025762341</v>
      </c>
      <c r="V37" s="68">
        <f t="shared" si="7"/>
        <v>32.03454789272367</v>
      </c>
      <c r="W37" s="68">
        <f t="shared" si="14"/>
        <v>708.5148610127795</v>
      </c>
      <c r="X37" s="76">
        <f t="shared" si="20"/>
        <v>0.24500000000000002</v>
      </c>
      <c r="Y37" s="68">
        <f t="shared" si="8"/>
        <v>7.8484642337173005</v>
      </c>
      <c r="Z37" s="76">
        <f t="shared" si="22"/>
        <v>0.28160442130427893</v>
      </c>
      <c r="AA37" s="68">
        <f t="shared" si="15"/>
        <v>9.021070321074658</v>
      </c>
      <c r="AB37" s="68">
        <f t="shared" si="21"/>
        <v>457.1162066263182</v>
      </c>
      <c r="AC37" s="66"/>
      <c r="AD37" s="69">
        <f>(258-227)/3</f>
        <v>10.333333333333334</v>
      </c>
      <c r="AE37" s="79">
        <f t="shared" si="16"/>
        <v>344.3333333333335</v>
      </c>
      <c r="AF37" s="79">
        <f t="shared" si="23"/>
        <v>237.33333333333348</v>
      </c>
      <c r="AG37" s="68">
        <f>AD37*S37*228/1228</f>
        <v>1.4485179153094458</v>
      </c>
      <c r="AH37" s="68">
        <f t="shared" si="17"/>
        <v>3.3963008286614</v>
      </c>
      <c r="AJ37" s="68">
        <f t="shared" si="18"/>
        <v>7.423420979855784</v>
      </c>
      <c r="AK37" s="68">
        <f>AH37+AJ37+AI37</f>
        <v>10.819721808517183</v>
      </c>
      <c r="AL37" s="68">
        <f t="shared" si="19"/>
        <v>175.38617980868068</v>
      </c>
    </row>
    <row r="38" spans="1:38" ht="13.5" customHeight="1">
      <c r="A38" s="70">
        <f t="shared" si="10"/>
        <v>0.3200000000000001</v>
      </c>
      <c r="B38" s="80">
        <f>(258-227)/3</f>
        <v>10.333333333333334</v>
      </c>
      <c r="C38" s="82">
        <f>(28-17)/3</f>
        <v>3.6666666666666665</v>
      </c>
      <c r="D38" s="75">
        <f t="shared" si="31"/>
        <v>0.9411764705882354</v>
      </c>
      <c r="E38" s="75">
        <f t="shared" si="32"/>
        <v>1.2342857142857142</v>
      </c>
      <c r="F38" s="81">
        <f>10/5</f>
        <v>2</v>
      </c>
      <c r="G38" s="75">
        <f t="shared" si="24"/>
        <v>0.7905882352941176</v>
      </c>
      <c r="H38" s="75">
        <f t="shared" si="25"/>
        <v>0.41481481481481475</v>
      </c>
      <c r="I38" s="64">
        <f t="shared" si="38"/>
        <v>0.3666666666666667</v>
      </c>
      <c r="J38" s="75">
        <f t="shared" si="27"/>
        <v>0.351219512195122</v>
      </c>
      <c r="K38" s="75">
        <f t="shared" si="33"/>
        <v>1.3714285714285714</v>
      </c>
      <c r="L38" s="64">
        <f>161*0.3/5</f>
        <v>9.66</v>
      </c>
      <c r="M38" s="75">
        <f t="shared" si="4"/>
        <v>5.671692745376956</v>
      </c>
      <c r="N38" s="75">
        <f t="shared" si="34"/>
        <v>2.1028571428571428</v>
      </c>
      <c r="O38" s="75">
        <f t="shared" si="28"/>
        <v>1.6101479915433403</v>
      </c>
      <c r="P38" s="75">
        <f t="shared" si="35"/>
        <v>2.0983606557377046</v>
      </c>
      <c r="Q38" s="69">
        <f t="shared" si="5"/>
        <v>42.613238520788386</v>
      </c>
      <c r="R38" s="69">
        <f t="shared" si="11"/>
        <v>868.8541978092251</v>
      </c>
      <c r="S38" s="76">
        <f t="shared" si="6"/>
        <v>0.7799999999999998</v>
      </c>
      <c r="T38" s="68">
        <f t="shared" si="12"/>
        <v>6.171285291968244</v>
      </c>
      <c r="U38" s="68">
        <f t="shared" si="13"/>
        <v>10.52146364024676</v>
      </c>
      <c r="V38" s="68">
        <f t="shared" si="7"/>
        <v>32.09177488054163</v>
      </c>
      <c r="W38" s="68">
        <f t="shared" si="14"/>
        <v>740.6066358933211</v>
      </c>
      <c r="X38" s="76">
        <f t="shared" si="20"/>
        <v>0.22000000000000003</v>
      </c>
      <c r="Y38" s="68">
        <f t="shared" si="8"/>
        <v>7.060190473719159</v>
      </c>
      <c r="Z38" s="76">
        <f t="shared" si="22"/>
        <v>0.2528692762732301</v>
      </c>
      <c r="AA38" s="68">
        <f t="shared" si="15"/>
        <v>8.115023888365986</v>
      </c>
      <c r="AB38" s="68">
        <f t="shared" si="21"/>
        <v>465.2312305146842</v>
      </c>
      <c r="AC38" s="66"/>
      <c r="AD38" s="69">
        <f>(258-227)/3</f>
        <v>10.333333333333334</v>
      </c>
      <c r="AE38" s="79">
        <f t="shared" si="16"/>
        <v>354.6666666666668</v>
      </c>
      <c r="AF38" s="79">
        <f t="shared" si="23"/>
        <v>247.6666666666668</v>
      </c>
      <c r="AG38" s="68">
        <f>AD38*S38*228/1228</f>
        <v>1.4964820846905533</v>
      </c>
      <c r="AH38" s="68">
        <f t="shared" si="17"/>
        <v>3.5087611210011813</v>
      </c>
      <c r="AJ38" s="68">
        <f t="shared" si="18"/>
        <v>7.720350811843289</v>
      </c>
      <c r="AK38" s="68">
        <f>AH38+AJ38+AI38</f>
        <v>11.229111932844472</v>
      </c>
      <c r="AL38" s="68">
        <f t="shared" si="19"/>
        <v>186.61529174152514</v>
      </c>
    </row>
    <row r="39" spans="1:38" ht="13.5" customHeight="1">
      <c r="A39" s="70">
        <f t="shared" si="10"/>
        <v>0.3300000000000001</v>
      </c>
      <c r="B39" s="80">
        <f>(258-227)/3</f>
        <v>10.333333333333334</v>
      </c>
      <c r="C39" s="82">
        <f>(28-17)/3</f>
        <v>3.6666666666666665</v>
      </c>
      <c r="D39" s="75">
        <f t="shared" si="31"/>
        <v>0.9705882352941178</v>
      </c>
      <c r="E39" s="75">
        <f t="shared" si="32"/>
        <v>1.272857142857143</v>
      </c>
      <c r="F39" s="75">
        <f aca="true" t="shared" si="39" ref="F39:F46">(20-10)/8</f>
        <v>1.25</v>
      </c>
      <c r="G39" s="75">
        <f t="shared" si="24"/>
        <v>0.8152941176470587</v>
      </c>
      <c r="H39" s="75">
        <f t="shared" si="25"/>
        <v>0.42777777777777776</v>
      </c>
      <c r="I39" s="64">
        <f t="shared" si="38"/>
        <v>0.3666666666666667</v>
      </c>
      <c r="J39" s="75">
        <f t="shared" si="27"/>
        <v>0.3621951219512195</v>
      </c>
      <c r="K39" s="75">
        <f t="shared" si="33"/>
        <v>1.4142857142857144</v>
      </c>
      <c r="L39" s="64">
        <f>161*0.3/5</f>
        <v>9.66</v>
      </c>
      <c r="M39" s="75">
        <f t="shared" si="4"/>
        <v>5.848933143669987</v>
      </c>
      <c r="N39" s="75">
        <f t="shared" si="34"/>
        <v>2.1685714285714286</v>
      </c>
      <c r="O39" s="75">
        <f t="shared" si="28"/>
        <v>1.6604651162790698</v>
      </c>
      <c r="P39" s="75">
        <f t="shared" si="35"/>
        <v>2.163934426229508</v>
      </c>
      <c r="Q39" s="69">
        <f t="shared" si="5"/>
        <v>42.38156889122969</v>
      </c>
      <c r="R39" s="69">
        <f t="shared" si="11"/>
        <v>911.2357667004547</v>
      </c>
      <c r="S39" s="76">
        <f t="shared" si="6"/>
        <v>0.8049999999999998</v>
      </c>
      <c r="T39" s="68">
        <f t="shared" si="12"/>
        <v>6.334456966039329</v>
      </c>
      <c r="U39" s="68">
        <f t="shared" si="13"/>
        <v>10.799656067696432</v>
      </c>
      <c r="V39" s="68">
        <f t="shared" si="7"/>
        <v>31.58191282353326</v>
      </c>
      <c r="W39" s="68">
        <f t="shared" si="14"/>
        <v>772.1885487168544</v>
      </c>
      <c r="X39" s="76">
        <f t="shared" si="20"/>
        <v>0.19500000000000003</v>
      </c>
      <c r="Y39" s="68">
        <f t="shared" si="8"/>
        <v>6.1584730005889865</v>
      </c>
      <c r="Z39" s="76">
        <f t="shared" si="22"/>
        <v>0.22413413124218123</v>
      </c>
      <c r="AA39" s="68">
        <f t="shared" si="15"/>
        <v>7.07858459366893</v>
      </c>
      <c r="AB39" s="68">
        <f t="shared" si="21"/>
        <v>472.3098151083532</v>
      </c>
      <c r="AC39" s="66"/>
      <c r="AD39" s="69">
        <f>(258-227)/3</f>
        <v>10.333333333333334</v>
      </c>
      <c r="AE39" s="79">
        <f t="shared" si="16"/>
        <v>365.0000000000001</v>
      </c>
      <c r="AF39" s="79">
        <f t="shared" si="23"/>
        <v>258.0000000000001</v>
      </c>
      <c r="AG39" s="68">
        <f>AD39*S39*228/1228</f>
        <v>1.544446254071661</v>
      </c>
      <c r="AH39" s="68">
        <f t="shared" si="17"/>
        <v>3.6212214133409635</v>
      </c>
      <c r="AJ39" s="68">
        <f t="shared" si="18"/>
        <v>8.017280643830794</v>
      </c>
      <c r="AK39" s="68">
        <f>AH39+AJ39+AI39</f>
        <v>11.638502057171758</v>
      </c>
      <c r="AL39" s="68">
        <f t="shared" si="19"/>
        <v>198.2537937986969</v>
      </c>
    </row>
    <row r="40" spans="1:38" ht="13.5" customHeight="1">
      <c r="A40" s="70">
        <f t="shared" si="10"/>
        <v>0.34000000000000014</v>
      </c>
      <c r="B40" s="74">
        <f>(268-258)/2</f>
        <v>5</v>
      </c>
      <c r="C40" s="74">
        <f>(37-28)/2</f>
        <v>4.5</v>
      </c>
      <c r="D40" s="75">
        <f t="shared" si="31"/>
        <v>1.0000000000000002</v>
      </c>
      <c r="E40" s="75">
        <f t="shared" si="32"/>
        <v>1.3114285714285714</v>
      </c>
      <c r="F40" s="75">
        <f t="shared" si="39"/>
        <v>1.25</v>
      </c>
      <c r="G40" s="75">
        <f t="shared" si="24"/>
        <v>0.84</v>
      </c>
      <c r="H40" s="75">
        <f t="shared" si="25"/>
        <v>0.4407407407407407</v>
      </c>
      <c r="I40" s="64">
        <f t="shared" si="38"/>
        <v>0.3666666666666667</v>
      </c>
      <c r="J40" s="75">
        <f t="shared" si="27"/>
        <v>0.3731707317073171</v>
      </c>
      <c r="K40" s="75">
        <f t="shared" si="33"/>
        <v>1.4571428571428573</v>
      </c>
      <c r="L40" s="64">
        <f>161*0.3/5</f>
        <v>9.66</v>
      </c>
      <c r="M40" s="75">
        <f t="shared" si="4"/>
        <v>6.026173541963016</v>
      </c>
      <c r="N40" s="75">
        <f t="shared" si="34"/>
        <v>2.2342857142857144</v>
      </c>
      <c r="O40" s="75">
        <f t="shared" si="28"/>
        <v>1.7107822410147993</v>
      </c>
      <c r="P40" s="75">
        <f t="shared" si="35"/>
        <v>2.2295081967213113</v>
      </c>
      <c r="Q40" s="69">
        <f t="shared" si="5"/>
        <v>38.39989926167099</v>
      </c>
      <c r="R40" s="69">
        <f t="shared" si="11"/>
        <v>949.6356659621257</v>
      </c>
      <c r="S40" s="76">
        <f t="shared" si="6"/>
        <v>0.8299999999999998</v>
      </c>
      <c r="T40" s="68">
        <f t="shared" si="12"/>
        <v>5.917587081660111</v>
      </c>
      <c r="U40" s="68">
        <f t="shared" si="13"/>
        <v>10.088931944000809</v>
      </c>
      <c r="V40" s="68">
        <f t="shared" si="7"/>
        <v>28.31096731767018</v>
      </c>
      <c r="W40" s="68">
        <f t="shared" si="14"/>
        <v>800.4995160345245</v>
      </c>
      <c r="X40" s="76">
        <f t="shared" si="20"/>
        <v>0.17000000000000004</v>
      </c>
      <c r="Y40" s="68">
        <f t="shared" si="8"/>
        <v>4.812864444003932</v>
      </c>
      <c r="Z40" s="76">
        <f t="shared" si="22"/>
        <v>0.19539898621113236</v>
      </c>
      <c r="AA40" s="68">
        <f t="shared" si="15"/>
        <v>5.531934312529255</v>
      </c>
      <c r="AB40" s="68">
        <f t="shared" si="21"/>
        <v>477.8417494208824</v>
      </c>
      <c r="AC40" s="66"/>
      <c r="AD40" s="79">
        <f>(268-258)/2</f>
        <v>5</v>
      </c>
      <c r="AE40" s="79">
        <f t="shared" si="16"/>
        <v>370.0000000000001</v>
      </c>
      <c r="AF40" s="79">
        <f t="shared" si="23"/>
        <v>263.0000000000001</v>
      </c>
      <c r="AG40" s="68">
        <f>AD40*S40*228/1228</f>
        <v>0.7705211726384364</v>
      </c>
      <c r="AH40" s="68">
        <f t="shared" si="17"/>
        <v>1.8066201801681026</v>
      </c>
      <c r="AJ40" s="68">
        <f t="shared" si="18"/>
        <v>4.023005068944338</v>
      </c>
      <c r="AK40" s="68">
        <f>AH40+AJ40+AI40</f>
        <v>5.82962524911244</v>
      </c>
      <c r="AL40" s="68">
        <f t="shared" si="19"/>
        <v>204.08341904780934</v>
      </c>
    </row>
    <row r="41" spans="1:38" ht="13.5" customHeight="1">
      <c r="A41" s="70">
        <f t="shared" si="10"/>
        <v>0.35000000000000014</v>
      </c>
      <c r="B41" s="74">
        <f>(268-258)/2</f>
        <v>5</v>
      </c>
      <c r="C41" s="74">
        <f>(37-28)/2</f>
        <v>4.5</v>
      </c>
      <c r="D41" s="75">
        <f t="shared" si="31"/>
        <v>1.0294117647058825</v>
      </c>
      <c r="E41" s="75">
        <f t="shared" si="32"/>
        <v>1.35</v>
      </c>
      <c r="F41" s="75">
        <f t="shared" si="39"/>
        <v>1.25</v>
      </c>
      <c r="G41" s="75">
        <f t="shared" si="24"/>
        <v>0.8647058823529411</v>
      </c>
      <c r="H41" s="75">
        <f t="shared" si="25"/>
        <v>0.45370370370370366</v>
      </c>
      <c r="I41" s="64">
        <f t="shared" si="38"/>
        <v>0.3666666666666667</v>
      </c>
      <c r="J41" s="75">
        <f t="shared" si="27"/>
        <v>0.38414634146341464</v>
      </c>
      <c r="K41" s="75">
        <f t="shared" si="33"/>
        <v>1.5</v>
      </c>
      <c r="L41" s="64">
        <f>161*0.3/5</f>
        <v>9.66</v>
      </c>
      <c r="M41" s="75">
        <f t="shared" si="4"/>
        <v>6.203413940256046</v>
      </c>
      <c r="N41" s="75">
        <f t="shared" si="34"/>
        <v>2.3</v>
      </c>
      <c r="O41" s="75">
        <f t="shared" si="28"/>
        <v>1.7610993657505285</v>
      </c>
      <c r="P41" s="75">
        <f t="shared" si="35"/>
        <v>2.2950819672131146</v>
      </c>
      <c r="Q41" s="69">
        <f t="shared" si="5"/>
        <v>38.9182296321123</v>
      </c>
      <c r="R41" s="69">
        <f t="shared" si="11"/>
        <v>988.553895594238</v>
      </c>
      <c r="S41" s="76">
        <f t="shared" si="6"/>
        <v>0.8549999999999999</v>
      </c>
      <c r="T41" s="68">
        <f t="shared" si="12"/>
        <v>6.17811049225079</v>
      </c>
      <c r="U41" s="68">
        <f t="shared" si="13"/>
        <v>10.533099967723574</v>
      </c>
      <c r="V41" s="68">
        <f t="shared" si="7"/>
        <v>28.385129664388728</v>
      </c>
      <c r="W41" s="68">
        <f t="shared" si="14"/>
        <v>828.8846456989132</v>
      </c>
      <c r="X41" s="76">
        <f t="shared" si="20"/>
        <v>0.14500000000000005</v>
      </c>
      <c r="Y41" s="68">
        <f t="shared" si="8"/>
        <v>4.115843801336367</v>
      </c>
      <c r="Z41" s="76">
        <f t="shared" si="22"/>
        <v>0.1666638411800835</v>
      </c>
      <c r="AA41" s="68">
        <f t="shared" si="15"/>
        <v>4.73077474226176</v>
      </c>
      <c r="AB41" s="68">
        <f t="shared" si="21"/>
        <v>482.5725241631442</v>
      </c>
      <c r="AC41" s="66"/>
      <c r="AD41" s="79">
        <f>(268-258)/2</f>
        <v>5</v>
      </c>
      <c r="AE41" s="79">
        <f t="shared" si="16"/>
        <v>375.0000000000001</v>
      </c>
      <c r="AF41" s="79">
        <f t="shared" si="23"/>
        <v>268.0000000000001</v>
      </c>
      <c r="AG41" s="68">
        <f>AD41*S41*228/1228</f>
        <v>0.793729641693811</v>
      </c>
      <c r="AH41" s="68">
        <f t="shared" si="17"/>
        <v>1.8610364506550934</v>
      </c>
      <c r="AJ41" s="68">
        <f t="shared" si="18"/>
        <v>4.166680794099583</v>
      </c>
      <c r="AK41" s="68">
        <f>AH41+AJ41+AI41</f>
        <v>6.027717244754676</v>
      </c>
      <c r="AL41" s="68">
        <f t="shared" si="19"/>
        <v>210.11113629256403</v>
      </c>
    </row>
    <row r="42" spans="1:38" ht="13.5" customHeight="1">
      <c r="A42" s="70">
        <f t="shared" si="10"/>
        <v>0.36000000000000015</v>
      </c>
      <c r="B42" s="83">
        <f>(299-268)/3</f>
        <v>10.333333333333334</v>
      </c>
      <c r="C42" s="84">
        <f>(50-37)/3</f>
        <v>4.333333333333333</v>
      </c>
      <c r="D42" s="77">
        <v>1</v>
      </c>
      <c r="E42" s="75">
        <f t="shared" si="32"/>
        <v>1.3885714285714286</v>
      </c>
      <c r="F42" s="75">
        <f t="shared" si="39"/>
        <v>1.25</v>
      </c>
      <c r="G42" s="75">
        <f t="shared" si="24"/>
        <v>0.8894117647058822</v>
      </c>
      <c r="H42" s="75">
        <f t="shared" si="25"/>
        <v>0.4666666666666667</v>
      </c>
      <c r="I42" s="64">
        <f t="shared" si="38"/>
        <v>0.3666666666666667</v>
      </c>
      <c r="J42" s="75">
        <f t="shared" si="27"/>
        <v>0.39512195121951227</v>
      </c>
      <c r="K42" s="75">
        <f t="shared" si="33"/>
        <v>1.542857142857143</v>
      </c>
      <c r="L42" s="63">
        <f>80/5</f>
        <v>16</v>
      </c>
      <c r="M42" s="75">
        <f t="shared" si="4"/>
        <v>6.380654338549076</v>
      </c>
      <c r="N42" s="75">
        <f t="shared" si="34"/>
        <v>2.3657142857142857</v>
      </c>
      <c r="O42" s="75">
        <f t="shared" si="28"/>
        <v>1.8114164904862582</v>
      </c>
      <c r="P42" s="75">
        <f t="shared" si="35"/>
        <v>2.3606557377049175</v>
      </c>
      <c r="Q42" s="69">
        <f t="shared" si="5"/>
        <v>50.884403139808505</v>
      </c>
      <c r="R42" s="69">
        <f t="shared" si="11"/>
        <v>1039.4382987340466</v>
      </c>
      <c r="S42" s="76">
        <f t="shared" si="6"/>
        <v>0.8799999999999999</v>
      </c>
      <c r="T42" s="68">
        <f t="shared" si="12"/>
        <v>8.313881633527016</v>
      </c>
      <c r="U42" s="68">
        <f t="shared" si="13"/>
        <v>14.17438980341989</v>
      </c>
      <c r="V42" s="68">
        <f t="shared" si="7"/>
        <v>36.71001333638861</v>
      </c>
      <c r="W42" s="68">
        <f t="shared" si="14"/>
        <v>865.5946590353019</v>
      </c>
      <c r="X42" s="76">
        <f t="shared" si="20"/>
        <v>0.12000000000000005</v>
      </c>
      <c r="Y42" s="68">
        <f t="shared" si="8"/>
        <v>4.405201600366635</v>
      </c>
      <c r="Z42" s="76">
        <f t="shared" si="22"/>
        <v>0.13792869614903464</v>
      </c>
      <c r="AA42" s="68">
        <f t="shared" si="15"/>
        <v>5.063364275101754</v>
      </c>
      <c r="AB42" s="68">
        <f t="shared" si="21"/>
        <v>487.63588843824596</v>
      </c>
      <c r="AC42" s="66"/>
      <c r="AD42" s="113">
        <f>(299-268)/3</f>
        <v>10.333333333333334</v>
      </c>
      <c r="AE42" s="79">
        <f t="shared" si="16"/>
        <v>385.3333333333334</v>
      </c>
      <c r="AF42" s="79">
        <f t="shared" si="23"/>
        <v>278.3333333333334</v>
      </c>
      <c r="AG42" s="68">
        <f>AD42*S42*228/1228</f>
        <v>1.6883387622149835</v>
      </c>
      <c r="AH42" s="68">
        <f t="shared" si="17"/>
        <v>3.958602290360308</v>
      </c>
      <c r="AJ42" s="68">
        <f t="shared" si="18"/>
        <v>8.908070139793308</v>
      </c>
      <c r="AK42" s="68">
        <f>AH42+AJ42+AI42</f>
        <v>12.866672430153617</v>
      </c>
      <c r="AL42" s="68">
        <f t="shared" si="19"/>
        <v>222.97780872271764</v>
      </c>
    </row>
    <row r="43" spans="1:38" ht="13.5">
      <c r="A43" s="70">
        <f t="shared" si="10"/>
        <v>0.37000000000000016</v>
      </c>
      <c r="B43" s="83">
        <f>(299-268)/3</f>
        <v>10.333333333333334</v>
      </c>
      <c r="C43" s="84">
        <f>(50-37)/3</f>
        <v>4.333333333333333</v>
      </c>
      <c r="D43" s="77">
        <v>1</v>
      </c>
      <c r="E43" s="75">
        <f t="shared" si="32"/>
        <v>1.427142857142857</v>
      </c>
      <c r="F43" s="75">
        <f t="shared" si="39"/>
        <v>1.25</v>
      </c>
      <c r="G43" s="75">
        <f t="shared" si="24"/>
        <v>0.9141176470588235</v>
      </c>
      <c r="H43" s="75">
        <f t="shared" si="25"/>
        <v>0.47962962962962963</v>
      </c>
      <c r="I43" s="64">
        <f t="shared" si="38"/>
        <v>0.3666666666666667</v>
      </c>
      <c r="J43" s="75">
        <f t="shared" si="27"/>
        <v>0.4060975609756098</v>
      </c>
      <c r="K43" s="75">
        <f t="shared" si="33"/>
        <v>1.5857142857142859</v>
      </c>
      <c r="L43" s="63">
        <f>80/5</f>
        <v>16</v>
      </c>
      <c r="M43" s="75">
        <f t="shared" si="4"/>
        <v>6.557894736842106</v>
      </c>
      <c r="N43" s="75">
        <f t="shared" si="34"/>
        <v>2.4314285714285715</v>
      </c>
      <c r="O43" s="75">
        <f t="shared" si="28"/>
        <v>1.8617336152219874</v>
      </c>
      <c r="P43" s="75">
        <f t="shared" si="35"/>
        <v>2.426229508196721</v>
      </c>
      <c r="Q43" s="69">
        <f t="shared" si="5"/>
        <v>51.373321745543926</v>
      </c>
      <c r="R43" s="69">
        <f t="shared" si="11"/>
        <v>1090.8116204795906</v>
      </c>
      <c r="S43" s="76">
        <f t="shared" si="6"/>
        <v>0.9049999999999999</v>
      </c>
      <c r="T43" s="68">
        <f t="shared" si="12"/>
        <v>8.632224111543595</v>
      </c>
      <c r="U43" s="68">
        <f t="shared" si="13"/>
        <v>14.717133923831351</v>
      </c>
      <c r="V43" s="68">
        <f t="shared" si="7"/>
        <v>36.65618782171258</v>
      </c>
      <c r="W43" s="68">
        <f t="shared" si="14"/>
        <v>902.2508468570145</v>
      </c>
      <c r="X43" s="76">
        <f t="shared" si="20"/>
        <v>0.09500000000000006</v>
      </c>
      <c r="Y43" s="68">
        <f t="shared" si="8"/>
        <v>3.482337843062697</v>
      </c>
      <c r="Z43" s="76">
        <f t="shared" si="22"/>
        <v>0.10919355111798577</v>
      </c>
      <c r="AA43" s="68">
        <f t="shared" si="15"/>
        <v>4.00261931870066</v>
      </c>
      <c r="AB43" s="68">
        <f t="shared" si="21"/>
        <v>491.63850775694664</v>
      </c>
      <c r="AC43" s="66"/>
      <c r="AD43" s="113">
        <f>(299-268)/3</f>
        <v>10.333333333333334</v>
      </c>
      <c r="AE43" s="79">
        <f t="shared" si="16"/>
        <v>395.66666666666674</v>
      </c>
      <c r="AF43" s="79">
        <f t="shared" si="23"/>
        <v>288.66666666666674</v>
      </c>
      <c r="AG43" s="68">
        <f>AD43*S43*228/1228</f>
        <v>1.7363029315960912</v>
      </c>
      <c r="AH43" s="68">
        <f t="shared" si="17"/>
        <v>4.07106258270009</v>
      </c>
      <c r="AJ43" s="68">
        <f t="shared" si="18"/>
        <v>9.204999971780815</v>
      </c>
      <c r="AK43" s="68">
        <f>AH43+AJ43+AI43</f>
        <v>13.276062554480905</v>
      </c>
      <c r="AL43" s="68">
        <f t="shared" si="19"/>
        <v>236.25387127719856</v>
      </c>
    </row>
    <row r="44" spans="1:38" ht="13.5">
      <c r="A44" s="70">
        <f t="shared" si="10"/>
        <v>0.38000000000000017</v>
      </c>
      <c r="B44" s="83">
        <f>(299-268)/3</f>
        <v>10.333333333333334</v>
      </c>
      <c r="C44" s="84">
        <f>(50-37)/3</f>
        <v>4.333333333333333</v>
      </c>
      <c r="D44" s="77">
        <v>1</v>
      </c>
      <c r="E44" s="75">
        <f t="shared" si="32"/>
        <v>1.465714285714286</v>
      </c>
      <c r="F44" s="75">
        <f t="shared" si="39"/>
        <v>1.25</v>
      </c>
      <c r="G44" s="75">
        <f t="shared" si="24"/>
        <v>0.9388235294117647</v>
      </c>
      <c r="H44" s="64">
        <v>0.5</v>
      </c>
      <c r="I44" s="64">
        <f t="shared" si="38"/>
        <v>0.3666666666666667</v>
      </c>
      <c r="J44" s="75">
        <f t="shared" si="27"/>
        <v>0.41707317073170735</v>
      </c>
      <c r="K44" s="75">
        <f t="shared" si="33"/>
        <v>1.6285714285714288</v>
      </c>
      <c r="L44" s="63">
        <f>80/5</f>
        <v>16</v>
      </c>
      <c r="M44" s="64">
        <f>178*0.3*(0.4-0.37)/(0.45-0.37)/3</f>
        <v>6.675000000000004</v>
      </c>
      <c r="N44" s="75">
        <f t="shared" si="34"/>
        <v>2.4971428571428573</v>
      </c>
      <c r="O44" s="75">
        <f t="shared" si="28"/>
        <v>1.9120507399577167</v>
      </c>
      <c r="P44" s="75">
        <f t="shared" si="35"/>
        <v>2.4918032786885242</v>
      </c>
      <c r="Q44" s="69">
        <f t="shared" si="5"/>
        <v>51.80951262355162</v>
      </c>
      <c r="R44" s="69">
        <f t="shared" si="11"/>
        <v>1142.6211331031423</v>
      </c>
      <c r="S44" s="76">
        <f t="shared" si="6"/>
        <v>0.9299999999999999</v>
      </c>
      <c r="T44" s="68">
        <f t="shared" si="12"/>
        <v>8.946000860503162</v>
      </c>
      <c r="U44" s="68">
        <f t="shared" si="13"/>
        <v>15.25209390366401</v>
      </c>
      <c r="V44" s="68">
        <f t="shared" si="7"/>
        <v>36.55741871988761</v>
      </c>
      <c r="W44" s="68">
        <f t="shared" si="14"/>
        <v>938.8082655769022</v>
      </c>
      <c r="X44" s="76">
        <f t="shared" si="20"/>
        <v>0.07000000000000006</v>
      </c>
      <c r="Y44" s="68">
        <f t="shared" si="8"/>
        <v>2.559019310392135</v>
      </c>
      <c r="Z44" s="76">
        <f t="shared" si="22"/>
        <v>0.08045840608693691</v>
      </c>
      <c r="AA44" s="68">
        <f t="shared" si="15"/>
        <v>2.9413516408549065</v>
      </c>
      <c r="AB44" s="68">
        <f t="shared" si="21"/>
        <v>494.57985939780156</v>
      </c>
      <c r="AC44" s="66"/>
      <c r="AD44" s="113">
        <f>(299-268)/3</f>
        <v>10.333333333333334</v>
      </c>
      <c r="AE44" s="79">
        <f t="shared" si="16"/>
        <v>406.00000000000006</v>
      </c>
      <c r="AF44" s="79">
        <f t="shared" si="23"/>
        <v>299.00000000000006</v>
      </c>
      <c r="AG44" s="68">
        <f>AD44*S44*228/1228</f>
        <v>1.7842671009771987</v>
      </c>
      <c r="AH44" s="68">
        <f t="shared" si="17"/>
        <v>4.183522875039872</v>
      </c>
      <c r="AJ44" s="68">
        <f t="shared" si="18"/>
        <v>9.50192980376832</v>
      </c>
      <c r="AK44" s="68">
        <f>AH44+AJ44+AI44</f>
        <v>13.685452678808192</v>
      </c>
      <c r="AL44" s="68">
        <f t="shared" si="19"/>
        <v>249.93932395600675</v>
      </c>
    </row>
    <row r="45" spans="1:38" ht="13.5">
      <c r="A45" s="70">
        <f t="shared" si="10"/>
        <v>0.3900000000000002</v>
      </c>
      <c r="B45" s="85">
        <f>(308-299)/9</f>
        <v>1</v>
      </c>
      <c r="C45" s="74">
        <f>(63-50)/2</f>
        <v>6.5</v>
      </c>
      <c r="D45" s="77">
        <v>1</v>
      </c>
      <c r="E45" s="75">
        <f t="shared" si="32"/>
        <v>1.5042857142857144</v>
      </c>
      <c r="F45" s="75">
        <f t="shared" si="39"/>
        <v>1.25</v>
      </c>
      <c r="G45" s="75">
        <f t="shared" si="24"/>
        <v>0.9635294117647059</v>
      </c>
      <c r="H45" s="64">
        <v>0.5</v>
      </c>
      <c r="I45" s="64">
        <f t="shared" si="38"/>
        <v>0.3666666666666667</v>
      </c>
      <c r="J45" s="75">
        <f t="shared" si="27"/>
        <v>0.4280487804878049</v>
      </c>
      <c r="K45" s="75">
        <f t="shared" si="33"/>
        <v>1.6714285714285715</v>
      </c>
      <c r="L45" s="63">
        <f>80/5</f>
        <v>16</v>
      </c>
      <c r="M45" s="64">
        <f>178*0.3*(0.4-0.37)/(0.45-0.37)/3</f>
        <v>6.675000000000004</v>
      </c>
      <c r="N45" s="75">
        <f t="shared" si="34"/>
        <v>2.562857142857143</v>
      </c>
      <c r="O45" s="64">
        <v>1</v>
      </c>
      <c r="P45" s="75">
        <f t="shared" si="35"/>
        <v>2.5573770491803276</v>
      </c>
      <c r="Q45" s="69">
        <f t="shared" si="5"/>
        <v>43.97919333667093</v>
      </c>
      <c r="R45" s="69">
        <f t="shared" si="11"/>
        <v>1186.6003264398132</v>
      </c>
      <c r="S45" s="76">
        <f t="shared" si="6"/>
        <v>0.955</v>
      </c>
      <c r="T45" s="68">
        <f t="shared" si="12"/>
        <v>7.798069671927304</v>
      </c>
      <c r="U45" s="68">
        <f t="shared" si="13"/>
        <v>13.294978701450752</v>
      </c>
      <c r="V45" s="68">
        <f t="shared" si="7"/>
        <v>30.68421463522018</v>
      </c>
      <c r="W45" s="68">
        <f t="shared" si="14"/>
        <v>969.4924802121224</v>
      </c>
      <c r="X45" s="76">
        <f t="shared" si="20"/>
        <v>0.04500000000000006</v>
      </c>
      <c r="Y45" s="68">
        <f t="shared" si="8"/>
        <v>1.38078965858491</v>
      </c>
      <c r="Z45" s="76">
        <f t="shared" si="22"/>
        <v>0.05172326105588804</v>
      </c>
      <c r="AA45" s="68">
        <f t="shared" si="15"/>
        <v>1.5870876438723938</v>
      </c>
      <c r="AB45" s="68">
        <f t="shared" si="21"/>
        <v>496.16694704167395</v>
      </c>
      <c r="AC45" s="66"/>
      <c r="AD45" s="114">
        <f>(308-299)/9</f>
        <v>1</v>
      </c>
      <c r="AE45" s="79">
        <f t="shared" si="16"/>
        <v>407.00000000000006</v>
      </c>
      <c r="AF45" s="79">
        <f t="shared" si="23"/>
        <v>300.00000000000006</v>
      </c>
      <c r="AG45" s="68">
        <f>AD45*S45*228/1228</f>
        <v>0.17731270358306186</v>
      </c>
      <c r="AH45" s="68">
        <f t="shared" si="17"/>
        <v>0.41574030652061156</v>
      </c>
      <c r="AJ45" s="68">
        <f t="shared" si="18"/>
        <v>0.948276738944112</v>
      </c>
      <c r="AK45" s="68">
        <f>AH45+AJ45+AI45</f>
        <v>1.3640170454647236</v>
      </c>
      <c r="AL45" s="68">
        <f t="shared" si="19"/>
        <v>251.30334100147147</v>
      </c>
    </row>
    <row r="46" spans="1:38" ht="13.5">
      <c r="A46" s="70">
        <f t="shared" si="10"/>
        <v>0.4000000000000002</v>
      </c>
      <c r="B46" s="85">
        <f>(308-299)/9</f>
        <v>1</v>
      </c>
      <c r="C46" s="74">
        <f>(63-50)/2</f>
        <v>6.5</v>
      </c>
      <c r="D46" s="77">
        <v>1</v>
      </c>
      <c r="E46" s="75">
        <f t="shared" si="32"/>
        <v>1.542857142857143</v>
      </c>
      <c r="F46" s="75">
        <f t="shared" si="39"/>
        <v>1.25</v>
      </c>
      <c r="G46" s="75">
        <f t="shared" si="24"/>
        <v>0.9882352941176471</v>
      </c>
      <c r="H46" s="64">
        <v>0.5</v>
      </c>
      <c r="I46" s="64">
        <f t="shared" si="38"/>
        <v>0.3666666666666667</v>
      </c>
      <c r="J46" s="75">
        <f t="shared" si="27"/>
        <v>0.4390243902439025</v>
      </c>
      <c r="K46" s="75">
        <f t="shared" si="33"/>
        <v>1.7142857142857144</v>
      </c>
      <c r="L46" s="63">
        <f>80/5</f>
        <v>16</v>
      </c>
      <c r="M46" s="64">
        <f>178*0.3*(0.4-0.37)/(0.45-0.37)/3</f>
        <v>6.675000000000004</v>
      </c>
      <c r="N46" s="75">
        <f t="shared" si="34"/>
        <v>2.628571428571429</v>
      </c>
      <c r="O46" s="64">
        <v>1</v>
      </c>
      <c r="P46" s="75">
        <f t="shared" si="35"/>
        <v>2.622950819672131</v>
      </c>
      <c r="Q46" s="69">
        <f t="shared" si="5"/>
        <v>44.22759145641464</v>
      </c>
      <c r="R46" s="69">
        <f t="shared" si="11"/>
        <v>1230.827917896228</v>
      </c>
      <c r="S46" s="76">
        <v>0.98</v>
      </c>
      <c r="T46" s="68">
        <f t="shared" si="12"/>
        <v>8.047404751646</v>
      </c>
      <c r="U46" s="68">
        <f t="shared" si="13"/>
        <v>13.720071668536967</v>
      </c>
      <c r="V46" s="68">
        <f t="shared" si="7"/>
        <v>30.507519787877676</v>
      </c>
      <c r="W46" s="68">
        <f t="shared" si="14"/>
        <v>1000</v>
      </c>
      <c r="X46" s="76">
        <f t="shared" si="20"/>
        <v>0.02000000000000006</v>
      </c>
      <c r="Y46" s="68">
        <f t="shared" si="8"/>
        <v>0.6101503957575554</v>
      </c>
      <c r="Z46" s="76">
        <v>0</v>
      </c>
      <c r="AA46" s="68">
        <f t="shared" si="15"/>
        <v>0</v>
      </c>
      <c r="AB46" s="68">
        <f t="shared" si="21"/>
        <v>496.16694704167395</v>
      </c>
      <c r="AC46" s="66"/>
      <c r="AD46" s="114">
        <f>(308-299)/9</f>
        <v>1</v>
      </c>
      <c r="AE46" s="79">
        <f t="shared" si="16"/>
        <v>408.00000000000006</v>
      </c>
      <c r="AF46" s="79">
        <f t="shared" si="23"/>
        <v>301.00000000000006</v>
      </c>
      <c r="AG46" s="68">
        <f>AD46*S46*228/1228</f>
        <v>0.1819543973941368</v>
      </c>
      <c r="AH46" s="68">
        <f t="shared" si="17"/>
        <v>0.42662356061800977</v>
      </c>
      <c r="AJ46" s="68">
        <f t="shared" si="18"/>
        <v>1</v>
      </c>
      <c r="AK46" s="68">
        <f>AH46+AJ46+AI46</f>
        <v>1.4266235606180098</v>
      </c>
      <c r="AL46" s="68">
        <f t="shared" si="19"/>
        <v>252.72996456208946</v>
      </c>
    </row>
    <row r="47" spans="1:37" ht="13.5">
      <c r="A47" s="73" t="s">
        <v>89</v>
      </c>
      <c r="B47" s="68">
        <f aca="true" t="shared" si="40" ref="B47:P47">SUM(B7:B46)</f>
        <v>408.00000000000006</v>
      </c>
      <c r="C47" s="68">
        <f t="shared" si="40"/>
        <v>139</v>
      </c>
      <c r="D47" s="68">
        <f t="shared" si="40"/>
        <v>20</v>
      </c>
      <c r="E47" s="68">
        <f t="shared" si="40"/>
        <v>27</v>
      </c>
      <c r="F47" s="68">
        <f t="shared" si="40"/>
        <v>51</v>
      </c>
      <c r="G47" s="68">
        <f t="shared" si="40"/>
        <v>18.9</v>
      </c>
      <c r="H47" s="68">
        <f t="shared" si="40"/>
        <v>9.899999999999999</v>
      </c>
      <c r="I47" s="68">
        <f t="shared" si="40"/>
        <v>10.480348806713879</v>
      </c>
      <c r="J47" s="68">
        <f t="shared" si="40"/>
        <v>8.405021520803441</v>
      </c>
      <c r="K47" s="68">
        <f t="shared" si="40"/>
        <v>30</v>
      </c>
      <c r="L47" s="68">
        <f t="shared" si="40"/>
        <v>240.99999999999997</v>
      </c>
      <c r="M47" s="68">
        <f t="shared" si="40"/>
        <v>144.625</v>
      </c>
      <c r="N47" s="68">
        <f t="shared" si="40"/>
        <v>45.999999999999986</v>
      </c>
      <c r="O47" s="68">
        <f t="shared" si="40"/>
        <v>36.517547568710356</v>
      </c>
      <c r="P47" s="68">
        <f t="shared" si="40"/>
        <v>39.999999999999986</v>
      </c>
      <c r="Q47" s="69">
        <f t="shared" si="5"/>
        <v>1230.8279178962277</v>
      </c>
      <c r="S47" s="86"/>
      <c r="T47" s="68">
        <f>SUM(T7:T46)</f>
        <v>135.39037755542108</v>
      </c>
      <c r="U47" s="68">
        <f>SUM(U7:U46)</f>
        <v>230.82791789622777</v>
      </c>
      <c r="V47" s="68">
        <f>SUM(V7:V46)</f>
        <v>1000</v>
      </c>
      <c r="X47" s="86"/>
      <c r="Y47" s="69">
        <f>SUM(Y7:Y46)</f>
        <v>435.007374645004</v>
      </c>
      <c r="Z47" s="69"/>
      <c r="AA47" s="69">
        <f>SUM(AA7:AA46)</f>
        <v>496.16694704167395</v>
      </c>
      <c r="AB47" s="69"/>
      <c r="AC47" s="68"/>
      <c r="AD47" s="68">
        <f>SUM(AD7:AD46)</f>
        <v>408.00000000000006</v>
      </c>
      <c r="AG47" s="68">
        <f>SUM(AG7:AG46)</f>
        <v>32.63389250814328</v>
      </c>
      <c r="AH47" s="68">
        <f>SUM(AH7:AH46)</f>
        <v>76.51580625716777</v>
      </c>
      <c r="AJ47" s="68">
        <f>SUM(AJ7:AJ46)</f>
        <v>146.2141583049217</v>
      </c>
      <c r="AK47" s="68">
        <f>SUM(AK7:AK46)</f>
        <v>252.72996456208946</v>
      </c>
    </row>
    <row r="48" spans="1:28" ht="13.5">
      <c r="A48" s="67"/>
      <c r="F48" s="68"/>
      <c r="H48" s="87"/>
      <c r="AA48" s="125"/>
      <c r="AB48" s="125"/>
    </row>
  </sheetData>
  <sheetProtection/>
  <mergeCells count="24">
    <mergeCell ref="AJ3:AJ6"/>
    <mergeCell ref="AK3:AK6"/>
    <mergeCell ref="AL3:AL6"/>
    <mergeCell ref="AM23:AM24"/>
    <mergeCell ref="AN23:AN24"/>
    <mergeCell ref="AO23:AO24"/>
    <mergeCell ref="T5:T6"/>
    <mergeCell ref="U3:U6"/>
    <mergeCell ref="V3:V6"/>
    <mergeCell ref="W3:W6"/>
    <mergeCell ref="X3:X6"/>
    <mergeCell ref="Y3:Y6"/>
    <mergeCell ref="Q3:Q6"/>
    <mergeCell ref="S3:S6"/>
    <mergeCell ref="Z3:Z4"/>
    <mergeCell ref="AA3:AA6"/>
    <mergeCell ref="AB3:AB6"/>
    <mergeCell ref="R3:R6"/>
    <mergeCell ref="AI5:AI6"/>
    <mergeCell ref="AH3:AH6"/>
    <mergeCell ref="AD5:AD6"/>
    <mergeCell ref="AE5:AE6"/>
    <mergeCell ref="AF5:AF6"/>
    <mergeCell ref="AG5:AG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KDM</dc:creator>
  <cp:keywords/>
  <dc:description/>
  <cp:lastModifiedBy>admin</cp:lastModifiedBy>
  <dcterms:created xsi:type="dcterms:W3CDTF">2011-01-25T10:09:27Z</dcterms:created>
  <dcterms:modified xsi:type="dcterms:W3CDTF">2011-01-29T18:57:12Z</dcterms:modified>
  <cp:category/>
  <cp:version/>
  <cp:contentType/>
  <cp:contentStatus/>
</cp:coreProperties>
</file>