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ropbox\Dropbox\취미\2015학년도\2015 수시상담\자료열람\"/>
    </mc:Choice>
  </mc:AlternateContent>
  <bookViews>
    <workbookView xWindow="0" yWindow="0" windowWidth="20490" windowHeight="9015"/>
  </bookViews>
  <sheets>
    <sheet name="안내사항" sheetId="4" r:id="rId1"/>
    <sheet name="Data sheet" sheetId="1" r:id="rId2"/>
    <sheet name="z점수환산표" sheetId="2" state="hidden" r:id="rId3"/>
  </sheets>
  <definedNames>
    <definedName name="_xlnm._FilterDatabase" localSheetId="2" hidden="1">z점수환산표!$G$13:$H$22</definedName>
  </definedNames>
  <calcPr calcId="152511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" i="2"/>
  <c r="C3" i="2"/>
  <c r="C4" i="2"/>
  <c r="C5" i="2"/>
  <c r="C6" i="2"/>
  <c r="C7" i="2"/>
  <c r="C8" i="2"/>
  <c r="J5" i="1"/>
  <c r="J6" i="1"/>
  <c r="J7" i="1"/>
  <c r="J8" i="1"/>
  <c r="J9" i="1"/>
  <c r="J10" i="1"/>
  <c r="J11" i="1"/>
  <c r="J12" i="1"/>
  <c r="J13" i="1"/>
  <c r="J15" i="1"/>
  <c r="J17" i="1"/>
  <c r="J20" i="1"/>
  <c r="J21" i="1"/>
  <c r="J22" i="1"/>
  <c r="J25" i="1"/>
  <c r="J26" i="1"/>
  <c r="J27" i="1"/>
  <c r="J29" i="1"/>
  <c r="J32" i="1"/>
  <c r="J33" i="1"/>
  <c r="J36" i="1"/>
  <c r="J37" i="1"/>
  <c r="J38" i="1"/>
  <c r="J40" i="1"/>
  <c r="J41" i="1"/>
  <c r="J43" i="1"/>
  <c r="J45" i="1"/>
  <c r="J49" i="1"/>
  <c r="J50" i="1"/>
  <c r="J53" i="1"/>
  <c r="J54" i="1"/>
  <c r="J55" i="1"/>
  <c r="J56" i="1"/>
  <c r="J58" i="1"/>
  <c r="J59" i="1"/>
  <c r="J61" i="1"/>
  <c r="J63" i="1"/>
  <c r="J64" i="1"/>
  <c r="J67" i="1"/>
  <c r="J71" i="1"/>
  <c r="J74" i="1"/>
  <c r="J4" i="1"/>
  <c r="J14" i="1"/>
  <c r="J3" i="1"/>
  <c r="T27" i="1"/>
  <c r="J51" i="1"/>
  <c r="K51" i="1"/>
  <c r="J52" i="1"/>
  <c r="K52" i="1"/>
  <c r="K53" i="1"/>
  <c r="K54" i="1"/>
  <c r="L54" i="1" s="1"/>
  <c r="K55" i="1"/>
  <c r="L55" i="1" s="1"/>
  <c r="K56" i="1"/>
  <c r="J57" i="1"/>
  <c r="K57" i="1"/>
  <c r="K58" i="1"/>
  <c r="L58" i="1" s="1"/>
  <c r="K59" i="1"/>
  <c r="J60" i="1"/>
  <c r="K60" i="1"/>
  <c r="L60" i="1" s="1"/>
  <c r="K61" i="1"/>
  <c r="L61" i="1" s="1"/>
  <c r="J62" i="1"/>
  <c r="K62" i="1"/>
  <c r="L62" i="1" s="1"/>
  <c r="V19" i="1"/>
  <c r="U6" i="1"/>
  <c r="T6" i="1"/>
  <c r="S6" i="1"/>
  <c r="K4" i="1"/>
  <c r="L4" i="1" s="1"/>
  <c r="K5" i="1"/>
  <c r="K6" i="1"/>
  <c r="L6" i="1" s="1"/>
  <c r="N6" i="1" s="1"/>
  <c r="K7" i="1"/>
  <c r="K8" i="1"/>
  <c r="K9" i="1"/>
  <c r="K10" i="1"/>
  <c r="L10" i="1" s="1"/>
  <c r="K11" i="1"/>
  <c r="L11" i="1" s="1"/>
  <c r="K12" i="1"/>
  <c r="L12" i="1" s="1"/>
  <c r="K13" i="1"/>
  <c r="L13" i="1" s="1"/>
  <c r="K14" i="1"/>
  <c r="L14" i="1" s="1"/>
  <c r="K15" i="1"/>
  <c r="K16" i="1"/>
  <c r="K17" i="1"/>
  <c r="K18" i="1"/>
  <c r="K19" i="1"/>
  <c r="K20" i="1"/>
  <c r="K21" i="1"/>
  <c r="K22" i="1"/>
  <c r="L22" i="1" s="1"/>
  <c r="K23" i="1"/>
  <c r="L23" i="1" s="1"/>
  <c r="M23" i="1" s="1"/>
  <c r="K24" i="1"/>
  <c r="L24" i="1" s="1"/>
  <c r="K25" i="1"/>
  <c r="L25" i="1" s="1"/>
  <c r="K26" i="1"/>
  <c r="L26" i="1" s="1"/>
  <c r="K27" i="1"/>
  <c r="K28" i="1"/>
  <c r="K29" i="1"/>
  <c r="K30" i="1"/>
  <c r="K31" i="1"/>
  <c r="K32" i="1"/>
  <c r="L32" i="1" s="1"/>
  <c r="K33" i="1"/>
  <c r="K34" i="1"/>
  <c r="K35" i="1"/>
  <c r="K36" i="1"/>
  <c r="L36" i="1" s="1"/>
  <c r="K37" i="1"/>
  <c r="L37" i="1" s="1"/>
  <c r="K38" i="1"/>
  <c r="L38" i="1" s="1"/>
  <c r="K39" i="1"/>
  <c r="K40" i="1"/>
  <c r="K41" i="1"/>
  <c r="K42" i="1"/>
  <c r="K43" i="1"/>
  <c r="K44" i="1"/>
  <c r="K45" i="1"/>
  <c r="L45" i="1" s="1"/>
  <c r="K46" i="1"/>
  <c r="K47" i="1"/>
  <c r="K48" i="1"/>
  <c r="L48" i="1" s="1"/>
  <c r="M48" i="1" s="1"/>
  <c r="K49" i="1"/>
  <c r="L49" i="1" s="1"/>
  <c r="K50" i="1"/>
  <c r="L50" i="1" s="1"/>
  <c r="K63" i="1"/>
  <c r="K64" i="1"/>
  <c r="K65" i="1"/>
  <c r="K66" i="1"/>
  <c r="K67" i="1"/>
  <c r="K68" i="1"/>
  <c r="K69" i="1"/>
  <c r="K70" i="1"/>
  <c r="K71" i="1"/>
  <c r="K72" i="1"/>
  <c r="L72" i="1" s="1"/>
  <c r="K73" i="1"/>
  <c r="L73" i="1" s="1"/>
  <c r="M73" i="1" s="1"/>
  <c r="K74" i="1"/>
  <c r="L74" i="1" s="1"/>
  <c r="K3" i="1"/>
  <c r="J16" i="1"/>
  <c r="J18" i="1"/>
  <c r="J19" i="1"/>
  <c r="J23" i="1"/>
  <c r="J24" i="1"/>
  <c r="J28" i="1"/>
  <c r="L28" i="1" s="1"/>
  <c r="J30" i="1"/>
  <c r="L30" i="1" s="1"/>
  <c r="M30" i="1" s="1"/>
  <c r="J31" i="1"/>
  <c r="J34" i="1"/>
  <c r="J35" i="1"/>
  <c r="J39" i="1"/>
  <c r="J42" i="1"/>
  <c r="J44" i="1"/>
  <c r="J46" i="1"/>
  <c r="J47" i="1"/>
  <c r="J48" i="1"/>
  <c r="J65" i="1"/>
  <c r="J66" i="1"/>
  <c r="J68" i="1"/>
  <c r="J69" i="1"/>
  <c r="J70" i="1"/>
  <c r="J72" i="1"/>
  <c r="J73" i="1"/>
  <c r="L67" i="1" l="1"/>
  <c r="L8" i="1"/>
  <c r="L66" i="1"/>
  <c r="L9" i="1"/>
  <c r="N9" i="1" s="1"/>
  <c r="O9" i="1" s="1"/>
  <c r="L20" i="1"/>
  <c r="M20" i="1" s="1"/>
  <c r="L46" i="1"/>
  <c r="L57" i="1"/>
  <c r="N57" i="1" s="1"/>
  <c r="O57" i="1" s="1"/>
  <c r="L34" i="1"/>
  <c r="N34" i="1" s="1"/>
  <c r="O34" i="1" s="1"/>
  <c r="L16" i="1"/>
  <c r="M16" i="1" s="1"/>
  <c r="L52" i="1"/>
  <c r="N52" i="1" s="1"/>
  <c r="O52" i="1" s="1"/>
  <c r="L33" i="1"/>
  <c r="N33" i="1" s="1"/>
  <c r="O33" i="1" s="1"/>
  <c r="L5" i="1"/>
  <c r="N5" i="1" s="1"/>
  <c r="O5" i="1" s="1"/>
  <c r="L68" i="1"/>
  <c r="M68" i="1" s="1"/>
  <c r="L51" i="1"/>
  <c r="N51" i="1" s="1"/>
  <c r="O51" i="1" s="1"/>
  <c r="L44" i="1"/>
  <c r="M44" i="1" s="1"/>
  <c r="N37" i="1"/>
  <c r="O37" i="1" s="1"/>
  <c r="M37" i="1"/>
  <c r="M32" i="1"/>
  <c r="N32" i="1"/>
  <c r="O32" i="1" s="1"/>
  <c r="L47" i="1"/>
  <c r="M47" i="1" s="1"/>
  <c r="N23" i="1"/>
  <c r="O23" i="1" s="1"/>
  <c r="L42" i="1"/>
  <c r="N42" i="1" s="1"/>
  <c r="O42" i="1" s="1"/>
  <c r="M57" i="1"/>
  <c r="L40" i="1"/>
  <c r="N40" i="1" s="1"/>
  <c r="O40" i="1" s="1"/>
  <c r="L19" i="1"/>
  <c r="N19" i="1" s="1"/>
  <c r="O19" i="1" s="1"/>
  <c r="L69" i="1"/>
  <c r="N69" i="1" s="1"/>
  <c r="O69" i="1" s="1"/>
  <c r="L65" i="1"/>
  <c r="N65" i="1" s="1"/>
  <c r="O65" i="1" s="1"/>
  <c r="L39" i="1"/>
  <c r="M39" i="1" s="1"/>
  <c r="L17" i="1"/>
  <c r="M17" i="1" s="1"/>
  <c r="M50" i="1"/>
  <c r="N50" i="1"/>
  <c r="O50" i="1" s="1"/>
  <c r="M72" i="1"/>
  <c r="N72" i="1"/>
  <c r="O72" i="1" s="1"/>
  <c r="M74" i="1"/>
  <c r="N74" i="1"/>
  <c r="O74" i="1" s="1"/>
  <c r="N62" i="1"/>
  <c r="O62" i="1" s="1"/>
  <c r="M62" i="1"/>
  <c r="M25" i="1"/>
  <c r="N25" i="1"/>
  <c r="O25" i="1" s="1"/>
  <c r="M49" i="1"/>
  <c r="N49" i="1"/>
  <c r="O49" i="1" s="1"/>
  <c r="N61" i="1"/>
  <c r="O61" i="1" s="1"/>
  <c r="M61" i="1"/>
  <c r="N48" i="1"/>
  <c r="O48" i="1" s="1"/>
  <c r="L59" i="1"/>
  <c r="N59" i="1" s="1"/>
  <c r="O59" i="1" s="1"/>
  <c r="L35" i="1"/>
  <c r="N35" i="1" s="1"/>
  <c r="O35" i="1" s="1"/>
  <c r="L64" i="1"/>
  <c r="M64" i="1" s="1"/>
  <c r="L29" i="1"/>
  <c r="N29" i="1" s="1"/>
  <c r="O29" i="1" s="1"/>
  <c r="L15" i="1"/>
  <c r="N15" i="1" s="1"/>
  <c r="O15" i="1" s="1"/>
  <c r="L71" i="1"/>
  <c r="N71" i="1" s="1"/>
  <c r="O71" i="1" s="1"/>
  <c r="N30" i="1"/>
  <c r="O30" i="1" s="1"/>
  <c r="L70" i="1"/>
  <c r="N70" i="1" s="1"/>
  <c r="O70" i="1" s="1"/>
  <c r="L63" i="1"/>
  <c r="M63" i="1" s="1"/>
  <c r="L21" i="1"/>
  <c r="N21" i="1" s="1"/>
  <c r="O21" i="1" s="1"/>
  <c r="M67" i="1"/>
  <c r="N67" i="1"/>
  <c r="O67" i="1" s="1"/>
  <c r="M8" i="1"/>
  <c r="N8" i="1"/>
  <c r="O8" i="1" s="1"/>
  <c r="M66" i="1"/>
  <c r="N66" i="1"/>
  <c r="O66" i="1" s="1"/>
  <c r="N46" i="1"/>
  <c r="O46" i="1" s="1"/>
  <c r="M46" i="1"/>
  <c r="M28" i="1"/>
  <c r="N28" i="1"/>
  <c r="O28" i="1" s="1"/>
  <c r="M11" i="1"/>
  <c r="N11" i="1"/>
  <c r="O11" i="1" s="1"/>
  <c r="N26" i="1"/>
  <c r="O26" i="1" s="1"/>
  <c r="M26" i="1"/>
  <c r="M36" i="1"/>
  <c r="N36" i="1"/>
  <c r="O36" i="1" s="1"/>
  <c r="N22" i="1"/>
  <c r="O22" i="1" s="1"/>
  <c r="M22" i="1"/>
  <c r="M54" i="1"/>
  <c r="N54" i="1"/>
  <c r="O54" i="1" s="1"/>
  <c r="M42" i="1"/>
  <c r="N38" i="1"/>
  <c r="O38" i="1" s="1"/>
  <c r="M38" i="1"/>
  <c r="N24" i="1"/>
  <c r="O24" i="1" s="1"/>
  <c r="M24" i="1"/>
  <c r="M60" i="1"/>
  <c r="N60" i="1"/>
  <c r="O60" i="1" s="1"/>
  <c r="N63" i="1"/>
  <c r="O63" i="1" s="1"/>
  <c r="L41" i="1"/>
  <c r="M41" i="1" s="1"/>
  <c r="L18" i="1"/>
  <c r="M18" i="1" s="1"/>
  <c r="L7" i="1"/>
  <c r="N7" i="1" s="1"/>
  <c r="O7" i="1" s="1"/>
  <c r="L53" i="1"/>
  <c r="M53" i="1" s="1"/>
  <c r="N44" i="1"/>
  <c r="O44" i="1" s="1"/>
  <c r="L43" i="1"/>
  <c r="M43" i="1" s="1"/>
  <c r="L27" i="1"/>
  <c r="M27" i="1" s="1"/>
  <c r="V6" i="1"/>
  <c r="L56" i="1"/>
  <c r="N56" i="1" s="1"/>
  <c r="O56" i="1" s="1"/>
  <c r="N73" i="1"/>
  <c r="O73" i="1" s="1"/>
  <c r="L31" i="1"/>
  <c r="N31" i="1" s="1"/>
  <c r="O31" i="1" s="1"/>
  <c r="M55" i="1"/>
  <c r="N55" i="1"/>
  <c r="O55" i="1" s="1"/>
  <c r="N58" i="1"/>
  <c r="O58" i="1" s="1"/>
  <c r="M58" i="1"/>
  <c r="N45" i="1"/>
  <c r="O45" i="1" s="1"/>
  <c r="M45" i="1"/>
  <c r="O6" i="1"/>
  <c r="X19" i="1"/>
  <c r="M6" i="1"/>
  <c r="L3" i="1"/>
  <c r="M12" i="1"/>
  <c r="N12" i="1"/>
  <c r="O12" i="1" s="1"/>
  <c r="M13" i="1"/>
  <c r="N13" i="1"/>
  <c r="O13" i="1" s="1"/>
  <c r="M14" i="1"/>
  <c r="N14" i="1"/>
  <c r="O14" i="1" s="1"/>
  <c r="N10" i="1"/>
  <c r="O10" i="1" s="1"/>
  <c r="M10" i="1"/>
  <c r="M9" i="1"/>
  <c r="M4" i="1"/>
  <c r="N4" i="1"/>
  <c r="O4" i="1" s="1"/>
  <c r="M33" i="1" l="1"/>
  <c r="M5" i="1"/>
  <c r="M34" i="1"/>
  <c r="N16" i="1"/>
  <c r="O16" i="1" s="1"/>
  <c r="N20" i="1"/>
  <c r="O20" i="1" s="1"/>
  <c r="N68" i="1"/>
  <c r="O68" i="1" s="1"/>
  <c r="N39" i="1"/>
  <c r="O39" i="1" s="1"/>
  <c r="N47" i="1"/>
  <c r="O47" i="1" s="1"/>
  <c r="M71" i="1"/>
  <c r="M59" i="1"/>
  <c r="M52" i="1"/>
  <c r="M51" i="1"/>
  <c r="M29" i="1"/>
  <c r="M31" i="1"/>
  <c r="M19" i="1"/>
  <c r="M7" i="1"/>
  <c r="M69" i="1"/>
  <c r="M70" i="1"/>
  <c r="N3" i="1"/>
  <c r="O3" i="1" s="1"/>
  <c r="N43" i="1"/>
  <c r="O43" i="1" s="1"/>
  <c r="M15" i="1"/>
  <c r="M65" i="1"/>
  <c r="M56" i="1"/>
  <c r="N18" i="1"/>
  <c r="O18" i="1" s="1"/>
  <c r="N17" i="1"/>
  <c r="O17" i="1" s="1"/>
  <c r="M40" i="1"/>
  <c r="M35" i="1"/>
  <c r="N27" i="1"/>
  <c r="O27" i="1" s="1"/>
  <c r="N53" i="1"/>
  <c r="O53" i="1" s="1"/>
  <c r="M21" i="1"/>
  <c r="N41" i="1"/>
  <c r="O41" i="1" s="1"/>
  <c r="N64" i="1"/>
  <c r="O64" i="1" s="1"/>
  <c r="M3" i="1"/>
  <c r="T21" i="1" l="1"/>
  <c r="U21" i="1"/>
  <c r="S7" i="1"/>
  <c r="S20" i="1" s="1"/>
  <c r="T7" i="1"/>
  <c r="U7" i="1"/>
  <c r="S21" i="1"/>
  <c r="V21" i="1" l="1"/>
  <c r="S13" i="1"/>
  <c r="U20" i="1"/>
  <c r="U13" i="1"/>
  <c r="V7" i="1"/>
  <c r="V13" i="1" s="1"/>
  <c r="T20" i="1"/>
  <c r="T13" i="1"/>
  <c r="V20" i="1" l="1"/>
  <c r="T30" i="1" s="1"/>
  <c r="T31" i="1" s="1"/>
  <c r="X7" i="1"/>
</calcChain>
</file>

<file path=xl/sharedStrings.xml><?xml version="1.0" encoding="utf-8"?>
<sst xmlns="http://schemas.openxmlformats.org/spreadsheetml/2006/main" count="104" uniqueCount="79">
  <si>
    <t>학년</t>
    <phoneticPr fontId="1" type="noConversion"/>
  </si>
  <si>
    <t>학기</t>
    <phoneticPr fontId="1" type="noConversion"/>
  </si>
  <si>
    <t>과목</t>
    <phoneticPr fontId="1" type="noConversion"/>
  </si>
  <si>
    <t>이수단위</t>
    <phoneticPr fontId="1" type="noConversion"/>
  </si>
  <si>
    <t>원점수</t>
    <phoneticPr fontId="1" type="noConversion"/>
  </si>
  <si>
    <t>평균</t>
    <phoneticPr fontId="1" type="noConversion"/>
  </si>
  <si>
    <t>표준편차</t>
    <phoneticPr fontId="1" type="noConversion"/>
  </si>
  <si>
    <t>등급</t>
  </si>
  <si>
    <t>등급</t>
    <phoneticPr fontId="1" type="noConversion"/>
  </si>
  <si>
    <r>
      <t xml:space="preserve">Z </t>
    </r>
    <r>
      <rPr>
        <b/>
        <sz val="8"/>
        <color indexed="8"/>
        <rFont val="맑은 고딕"/>
        <family val="3"/>
        <charset val="129"/>
      </rPr>
      <t>점수</t>
    </r>
  </si>
  <si>
    <t>석차백분율</t>
  </si>
  <si>
    <t>z점수</t>
    <phoneticPr fontId="1" type="noConversion"/>
  </si>
  <si>
    <t>z점수
석차백분율</t>
    <phoneticPr fontId="1" type="noConversion"/>
  </si>
  <si>
    <t>등급
석차백분율</t>
    <phoneticPr fontId="1" type="noConversion"/>
  </si>
  <si>
    <t>이수단위
*석차백분율</t>
    <phoneticPr fontId="1" type="noConversion"/>
  </si>
  <si>
    <t>만점</t>
    <phoneticPr fontId="1" type="noConversion"/>
  </si>
  <si>
    <t>1학년</t>
    <phoneticPr fontId="1" type="noConversion"/>
  </si>
  <si>
    <t>2학년</t>
    <phoneticPr fontId="1" type="noConversion"/>
  </si>
  <si>
    <t>3학년</t>
    <phoneticPr fontId="1" type="noConversion"/>
  </si>
  <si>
    <t>이수단위합</t>
    <phoneticPr fontId="1" type="noConversion"/>
  </si>
  <si>
    <t>평균석차백분율
에따른 z점수</t>
    <phoneticPr fontId="1" type="noConversion"/>
  </si>
  <si>
    <t>참고</t>
    <phoneticPr fontId="1" type="noConversion"/>
  </si>
  <si>
    <t>총계</t>
    <phoneticPr fontId="1" type="noConversion"/>
  </si>
  <si>
    <t>나의점수</t>
    <phoneticPr fontId="1" type="noConversion"/>
  </si>
  <si>
    <t>1학년</t>
    <phoneticPr fontId="1" type="noConversion"/>
  </si>
  <si>
    <t>2학년</t>
    <phoneticPr fontId="1" type="noConversion"/>
  </si>
  <si>
    <t>3학년</t>
    <phoneticPr fontId="1" type="noConversion"/>
  </si>
  <si>
    <t>합계</t>
    <phoneticPr fontId="1" type="noConversion"/>
  </si>
  <si>
    <t>반영과목 점수A</t>
    <phoneticPr fontId="1" type="noConversion"/>
  </si>
  <si>
    <t>가중치</t>
    <phoneticPr fontId="1" type="noConversion"/>
  </si>
  <si>
    <t>보정등급</t>
    <phoneticPr fontId="1" type="noConversion"/>
  </si>
  <si>
    <t>1학년</t>
    <phoneticPr fontId="1" type="noConversion"/>
  </si>
  <si>
    <t>2학년</t>
    <phoneticPr fontId="1" type="noConversion"/>
  </si>
  <si>
    <t>참고</t>
    <phoneticPr fontId="1" type="noConversion"/>
  </si>
  <si>
    <t>반영과목 점수 B</t>
    <phoneticPr fontId="1" type="noConversion"/>
  </si>
  <si>
    <t>기타과목+9등급과목 이수단위합</t>
    <phoneticPr fontId="1" type="noConversion"/>
  </si>
  <si>
    <t>9등급과목 이수단위합</t>
    <phoneticPr fontId="1" type="noConversion"/>
  </si>
  <si>
    <t>총점</t>
    <phoneticPr fontId="1" type="noConversion"/>
  </si>
  <si>
    <t>합계</t>
    <phoneticPr fontId="1" type="noConversion"/>
  </si>
  <si>
    <t>보정
석차백분율</t>
    <phoneticPr fontId="1" type="noConversion"/>
  </si>
  <si>
    <t>학년별 이수 단위 가중 z점수 평균석차백분율</t>
    <phoneticPr fontId="1" type="noConversion"/>
  </si>
  <si>
    <t>연대식z점수</t>
    <phoneticPr fontId="1" type="noConversion"/>
  </si>
  <si>
    <t>보정전 이수단위 가중 평균등급</t>
    <phoneticPr fontId="1" type="noConversion"/>
  </si>
  <si>
    <t>석차백분율
역산등급</t>
    <phoneticPr fontId="1" type="noConversion"/>
  </si>
  <si>
    <t>2:4:4 적용</t>
    <phoneticPr fontId="1" type="noConversion"/>
  </si>
  <si>
    <t>z보정 학년별 평균등급</t>
    <phoneticPr fontId="1" type="noConversion"/>
  </si>
  <si>
    <t>오류수정</t>
    <phoneticPr fontId="1" type="noConversion"/>
  </si>
  <si>
    <t>2차오류수정</t>
    <phoneticPr fontId="1" type="noConversion"/>
  </si>
  <si>
    <t>3차수정</t>
    <phoneticPr fontId="1" type="noConversion"/>
  </si>
  <si>
    <t>-소숫점처리규정</t>
    <phoneticPr fontId="1" type="noConversion"/>
  </si>
  <si>
    <t>1단계 교과 점수(100%)</t>
    <phoneticPr fontId="1" type="noConversion"/>
  </si>
  <si>
    <t>2단계 교과 점수(70%)</t>
    <phoneticPr fontId="1" type="noConversion"/>
  </si>
  <si>
    <t>국어</t>
  </si>
  <si>
    <t>수학10-가</t>
  </si>
  <si>
    <t>과학</t>
  </si>
  <si>
    <t>영어10-a</t>
  </si>
  <si>
    <t>도덕</t>
  </si>
  <si>
    <t>국사</t>
  </si>
  <si>
    <t>사회</t>
  </si>
  <si>
    <t>수학10-나</t>
  </si>
  <si>
    <t>영어10-b</t>
  </si>
  <si>
    <t>문학</t>
  </si>
  <si>
    <t>수학Ⅰ</t>
  </si>
  <si>
    <t>화학Ⅰ</t>
  </si>
  <si>
    <t>지구과학Ⅰ</t>
  </si>
  <si>
    <t>생물Ⅰ</t>
  </si>
  <si>
    <t>물리Ⅰ</t>
  </si>
  <si>
    <t>영어Ⅰ</t>
  </si>
  <si>
    <t>영어회화</t>
  </si>
  <si>
    <t>시민윤리</t>
  </si>
  <si>
    <t>수학Ⅱ</t>
  </si>
  <si>
    <t>작문</t>
  </si>
  <si>
    <t>독서</t>
  </si>
  <si>
    <t>확률과통계</t>
  </si>
  <si>
    <t>미분과적분</t>
  </si>
  <si>
    <t>화학Ⅱ</t>
  </si>
  <si>
    <t>물리Ⅱ</t>
  </si>
  <si>
    <t>영어Ⅱ</t>
  </si>
  <si>
    <t>한국근현대사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</si>
</sst>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_);[Red]\(0\)"/>
    <numFmt numFmtId="177" formatCode="0.0_);[Red]\(0.0\)"/>
    <numFmt numFmtId="178" formatCode="0.0000"/>
    <numFmt numFmtId="179" formatCode="0.00_);[Red]\(0.00\)"/>
    <numFmt numFmtId="180" formatCode="0.0000_);[Red]\(0.0000\)"/>
    <numFmt numFmtId="181" formatCode="0.0_ "/>
  </numFmts>
  <fonts count="12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8"/>
      <color indexed="8"/>
      <name val="맑은 고딕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8"/>
      <color rgb="FF000000"/>
      <name val="굴림"/>
      <family val="3"/>
      <charset val="129"/>
    </font>
    <font>
      <b/>
      <sz val="8"/>
      <color rgb="FF000000"/>
      <name val="맑은 고딕"/>
      <family val="3"/>
      <charset val="129"/>
      <scheme val="minor"/>
    </font>
    <font>
      <sz val="8"/>
      <color rgb="FF000000"/>
      <name val="굴림"/>
      <family val="3"/>
      <charset val="129"/>
    </font>
    <font>
      <sz val="8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6D6D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</fills>
  <borders count="5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</borders>
  <cellStyleXfs count="4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</cellStyleXfs>
  <cellXfs count="127">
    <xf numFmtId="0" fontId="0" fillId="0" borderId="0" xfId="0">
      <alignment vertical="center"/>
    </xf>
    <xf numFmtId="0" fontId="6" fillId="2" borderId="46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21" fontId="0" fillId="0" borderId="0" xfId="0" applyNumberFormat="1">
      <alignment vertical="center"/>
    </xf>
    <xf numFmtId="10" fontId="0" fillId="0" borderId="0" xfId="0" applyNumberFormat="1">
      <alignment vertical="center"/>
    </xf>
    <xf numFmtId="0" fontId="9" fillId="0" borderId="48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0" fontId="4" fillId="3" borderId="6" xfId="1" applyNumberFormat="1" applyFont="1" applyFill="1" applyBorder="1" applyAlignment="1">
      <alignment horizontal="center" vertical="center"/>
    </xf>
    <xf numFmtId="10" fontId="4" fillId="3" borderId="7" xfId="1" applyNumberFormat="1" applyFont="1" applyFill="1" applyBorder="1" applyAlignment="1">
      <alignment horizontal="center" vertical="center"/>
    </xf>
    <xf numFmtId="10" fontId="4" fillId="3" borderId="8" xfId="1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10" fillId="5" borderId="0" xfId="0" applyFont="1" applyFill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179" fontId="0" fillId="0" borderId="13" xfId="0" applyNumberFormat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179" fontId="0" fillId="0" borderId="12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177" fontId="0" fillId="0" borderId="8" xfId="0" applyNumberForma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177" fontId="0" fillId="0" borderId="7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177" fontId="0" fillId="0" borderId="6" xfId="0" applyNumberFormat="1" applyBorder="1" applyAlignment="1" applyProtection="1">
      <alignment horizontal="center" vertical="center"/>
      <protection locked="0"/>
    </xf>
    <xf numFmtId="181" fontId="5" fillId="3" borderId="8" xfId="1" applyNumberFormat="1" applyFont="1" applyFill="1" applyBorder="1" applyAlignment="1">
      <alignment horizontal="center" vertical="center"/>
    </xf>
    <xf numFmtId="181" fontId="5" fillId="3" borderId="7" xfId="1" applyNumberFormat="1" applyFont="1" applyFill="1" applyBorder="1" applyAlignment="1">
      <alignment horizontal="center" vertical="center"/>
    </xf>
    <xf numFmtId="181" fontId="5" fillId="3" borderId="6" xfId="1" applyNumberFormat="1" applyFont="1" applyFill="1" applyBorder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176" fontId="5" fillId="4" borderId="17" xfId="1" applyNumberFormat="1" applyFont="1" applyFill="1" applyBorder="1" applyAlignment="1">
      <alignment horizontal="center" vertical="center"/>
    </xf>
    <xf numFmtId="176" fontId="5" fillId="4" borderId="18" xfId="1" applyNumberFormat="1" applyFont="1" applyFill="1" applyBorder="1" applyAlignment="1">
      <alignment horizontal="center" vertical="center"/>
    </xf>
    <xf numFmtId="176" fontId="5" fillId="4" borderId="4" xfId="1" applyNumberFormat="1" applyFont="1" applyFill="1" applyBorder="1" applyAlignment="1">
      <alignment horizontal="center" vertical="center"/>
    </xf>
    <xf numFmtId="179" fontId="0" fillId="4" borderId="12" xfId="0" applyNumberForma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7" borderId="9" xfId="0" applyFill="1" applyBorder="1" applyAlignment="1" applyProtection="1">
      <alignment horizontal="center" vertical="center"/>
      <protection locked="0"/>
    </xf>
    <xf numFmtId="0" fontId="0" fillId="7" borderId="2" xfId="0" applyFill="1" applyBorder="1" applyAlignment="1" applyProtection="1">
      <alignment horizontal="center" vertical="center"/>
      <protection locked="0"/>
    </xf>
    <xf numFmtId="0" fontId="0" fillId="0" borderId="0" xfId="0" quotePrefix="1">
      <alignment vertical="center"/>
    </xf>
    <xf numFmtId="180" fontId="0" fillId="0" borderId="5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4" borderId="4" xfId="0" applyNumberFormat="1" applyFill="1" applyBorder="1" applyAlignment="1">
      <alignment horizontal="center" vertical="center"/>
    </xf>
    <xf numFmtId="180" fontId="0" fillId="4" borderId="12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32" xfId="0" applyNumberFormat="1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8" fontId="0" fillId="4" borderId="1" xfId="0" applyNumberFormat="1" applyFill="1" applyBorder="1" applyAlignment="1">
      <alignment horizontal="center" vertical="center"/>
    </xf>
    <xf numFmtId="178" fontId="0" fillId="4" borderId="2" xfId="0" applyNumberFormat="1" applyFill="1" applyBorder="1" applyAlignment="1">
      <alignment horizontal="center" vertical="center"/>
    </xf>
    <xf numFmtId="178" fontId="0" fillId="4" borderId="4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9" fontId="4" fillId="0" borderId="32" xfId="1" applyNumberFormat="1" applyFont="1" applyFill="1" applyBorder="1" applyAlignment="1">
      <alignment horizontal="center" vertical="center"/>
    </xf>
    <xf numFmtId="179" fontId="4" fillId="0" borderId="33" xfId="1" applyNumberFormat="1" applyFont="1" applyFill="1" applyBorder="1" applyAlignment="1">
      <alignment horizontal="center" vertical="center"/>
    </xf>
    <xf numFmtId="179" fontId="4" fillId="0" borderId="10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8" borderId="13" xfId="0" applyFont="1" applyFill="1" applyBorder="1" applyAlignment="1">
      <alignment horizontal="center" vertical="center"/>
    </xf>
    <xf numFmtId="0" fontId="10" fillId="8" borderId="12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6" borderId="38" xfId="0" applyFont="1" applyFill="1" applyBorder="1" applyAlignment="1" applyProtection="1">
      <alignment horizontal="center" vertical="center" wrapText="1"/>
    </xf>
    <xf numFmtId="0" fontId="5" fillId="6" borderId="39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0" fontId="4" fillId="4" borderId="1" xfId="1" applyNumberFormat="1" applyFont="1" applyFill="1" applyBorder="1" applyAlignment="1">
      <alignment horizontal="center" vertical="center"/>
    </xf>
    <xf numFmtId="10" fontId="4" fillId="4" borderId="2" xfId="1" applyNumberFormat="1" applyFont="1" applyFill="1" applyBorder="1" applyAlignment="1">
      <alignment horizontal="center" vertical="center"/>
    </xf>
    <xf numFmtId="10" fontId="4" fillId="4" borderId="4" xfId="1" applyNumberFormat="1" applyFont="1" applyFill="1" applyBorder="1" applyAlignment="1">
      <alignment horizontal="center" vertical="center"/>
    </xf>
    <xf numFmtId="10" fontId="4" fillId="0" borderId="40" xfId="1" applyNumberFormat="1" applyFont="1" applyBorder="1" applyAlignment="1">
      <alignment horizontal="center" vertical="center"/>
    </xf>
    <xf numFmtId="10" fontId="4" fillId="0" borderId="0" xfId="1" applyNumberFormat="1" applyFont="1" applyBorder="1" applyAlignment="1">
      <alignment horizontal="center" vertical="center"/>
    </xf>
    <xf numFmtId="10" fontId="4" fillId="0" borderId="3" xfId="1" applyNumberFormat="1" applyFont="1" applyBorder="1" applyAlignment="1">
      <alignment horizontal="center" vertical="center"/>
    </xf>
    <xf numFmtId="10" fontId="4" fillId="0" borderId="1" xfId="1" applyNumberFormat="1" applyFont="1" applyBorder="1" applyAlignment="1">
      <alignment horizontal="center" vertical="center"/>
    </xf>
    <xf numFmtId="10" fontId="4" fillId="0" borderId="2" xfId="1" applyNumberFormat="1" applyFont="1" applyBorder="1" applyAlignment="1">
      <alignment horizontal="center" vertical="center"/>
    </xf>
    <xf numFmtId="10" fontId="4" fillId="0" borderId="4" xfId="1" applyNumberFormat="1" applyFont="1" applyBorder="1" applyAlignment="1">
      <alignment horizontal="center" vertical="center"/>
    </xf>
    <xf numFmtId="178" fontId="0" fillId="0" borderId="41" xfId="0" applyNumberFormat="1" applyBorder="1" applyAlignment="1">
      <alignment horizontal="center" vertical="center"/>
    </xf>
    <xf numFmtId="178" fontId="0" fillId="0" borderId="3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178" fontId="0" fillId="0" borderId="40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0" fontId="4" fillId="0" borderId="41" xfId="1" applyNumberFormat="1" applyFont="1" applyBorder="1" applyAlignment="1">
      <alignment horizontal="center" vertical="center"/>
    </xf>
    <xf numFmtId="10" fontId="4" fillId="0" borderId="34" xfId="1" applyNumberFormat="1" applyFont="1" applyBorder="1" applyAlignment="1">
      <alignment horizontal="center" vertical="center"/>
    </xf>
    <xf numFmtId="10" fontId="4" fillId="0" borderId="5" xfId="1" applyNumberFormat="1" applyFont="1" applyBorder="1" applyAlignment="1">
      <alignment horizontal="center" vertical="center"/>
    </xf>
    <xf numFmtId="0" fontId="5" fillId="6" borderId="28" xfId="0" applyFont="1" applyFill="1" applyBorder="1" applyAlignment="1" applyProtection="1">
      <alignment horizontal="center" vertical="center" wrapText="1"/>
    </xf>
    <xf numFmtId="0" fontId="5" fillId="6" borderId="29" xfId="0" applyFont="1" applyFill="1" applyBorder="1" applyAlignment="1" applyProtection="1">
      <alignment horizontal="center" vertical="center"/>
    </xf>
    <xf numFmtId="0" fontId="0" fillId="6" borderId="35" xfId="0" applyFill="1" applyBorder="1" applyAlignment="1" applyProtection="1">
      <alignment horizontal="center" vertical="center" wrapText="1"/>
    </xf>
    <xf numFmtId="0" fontId="0" fillId="6" borderId="36" xfId="0" applyFill="1" applyBorder="1" applyAlignment="1" applyProtection="1">
      <alignment horizontal="center" vertical="center"/>
    </xf>
    <xf numFmtId="0" fontId="0" fillId="6" borderId="37" xfId="0" applyFill="1" applyBorder="1" applyAlignment="1" applyProtection="1">
      <alignment horizontal="center" vertical="center" wrapText="1"/>
    </xf>
    <xf numFmtId="0" fontId="0" fillId="6" borderId="29" xfId="0" applyFill="1" applyBorder="1" applyAlignment="1" applyProtection="1">
      <alignment horizontal="center" vertical="center"/>
    </xf>
    <xf numFmtId="0" fontId="5" fillId="6" borderId="29" xfId="0" applyFont="1" applyFill="1" applyBorder="1" applyAlignment="1" applyProtection="1">
      <alignment horizontal="center" vertical="center" wrapText="1"/>
    </xf>
    <xf numFmtId="0" fontId="5" fillId="6" borderId="28" xfId="0" applyFont="1" applyFill="1" applyBorder="1" applyAlignment="1" applyProtection="1">
      <alignment horizontal="center" vertical="center"/>
    </xf>
    <xf numFmtId="0" fontId="0" fillId="0" borderId="34" xfId="0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5" fillId="6" borderId="30" xfId="0" applyFont="1" applyFill="1" applyBorder="1" applyAlignment="1" applyProtection="1">
      <alignment horizontal="center" vertical="center"/>
    </xf>
    <xf numFmtId="0" fontId="5" fillId="6" borderId="31" xfId="0" applyFont="1" applyFill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</cellXfs>
  <cellStyles count="4">
    <cellStyle name="백분율" xfId="1" builtinId="5"/>
    <cellStyle name="표준" xfId="0" builtinId="0"/>
    <cellStyle name="표준 2 3" xfId="2"/>
    <cellStyle name="표준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5</xdr:row>
      <xdr:rowOff>190500</xdr:rowOff>
    </xdr:from>
    <xdr:to>
      <xdr:col>10</xdr:col>
      <xdr:colOff>342900</xdr:colOff>
      <xdr:row>12</xdr:row>
      <xdr:rowOff>66675</xdr:rowOff>
    </xdr:to>
    <xdr:sp macro="" textlink="">
      <xdr:nvSpPr>
        <xdr:cNvPr id="2" name="TextBox 1"/>
        <xdr:cNvSpPr txBox="1"/>
      </xdr:nvSpPr>
      <xdr:spPr>
        <a:xfrm>
          <a:off x="104776" y="1238250"/>
          <a:ext cx="7096124" cy="1343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700"/>
            </a:lnSpc>
          </a:pPr>
          <a:r>
            <a:rPr lang="en-US" altLang="ko-KR" sz="1100"/>
            <a:t>1. </a:t>
          </a:r>
          <a:r>
            <a:rPr lang="ko-KR" altLang="en-US" sz="1100"/>
            <a:t>과목명</a:t>
          </a:r>
          <a:r>
            <a:rPr lang="en-US" altLang="ko-KR" sz="1100"/>
            <a:t>, </a:t>
          </a:r>
          <a:r>
            <a:rPr lang="ko-KR" altLang="en-US" sz="1100"/>
            <a:t>이수단위</a:t>
          </a:r>
          <a:r>
            <a:rPr lang="en-US" altLang="ko-KR" sz="1100"/>
            <a:t>, </a:t>
          </a:r>
          <a:r>
            <a:rPr lang="ko-KR" altLang="en-US" sz="1100"/>
            <a:t>원점수</a:t>
          </a:r>
          <a:r>
            <a:rPr lang="en-US" altLang="ko-KR" sz="1100"/>
            <a:t>, </a:t>
          </a:r>
          <a:r>
            <a:rPr lang="ko-KR" altLang="en-US" sz="1100"/>
            <a:t>평균점수</a:t>
          </a:r>
          <a:r>
            <a:rPr lang="en-US" altLang="ko-KR" sz="1100"/>
            <a:t>,</a:t>
          </a:r>
          <a:r>
            <a:rPr lang="ko-KR" altLang="en-US" sz="1100"/>
            <a:t>등급을 입력합니다</a:t>
          </a:r>
          <a:r>
            <a:rPr lang="en-US" altLang="ko-KR" sz="1100"/>
            <a:t>. </a:t>
          </a:r>
        </a:p>
        <a:p>
          <a:pPr>
            <a:lnSpc>
              <a:spcPts val="1700"/>
            </a:lnSpc>
          </a:pPr>
          <a:r>
            <a:rPr lang="ko-KR" altLang="en-US" sz="1100"/>
            <a:t>문과 </a:t>
          </a:r>
          <a:r>
            <a:rPr lang="en-US" altLang="ko-KR" sz="1100"/>
            <a:t>, </a:t>
          </a:r>
          <a:r>
            <a:rPr lang="ko-KR" altLang="en-US" sz="1100"/>
            <a:t>이과 상관없이 국어</a:t>
          </a:r>
          <a:r>
            <a:rPr lang="en-US" altLang="ko-KR" sz="1100"/>
            <a:t>,</a:t>
          </a:r>
          <a:r>
            <a:rPr lang="ko-KR" altLang="en-US" sz="1100"/>
            <a:t>영어</a:t>
          </a:r>
          <a:r>
            <a:rPr lang="en-US" altLang="ko-KR" sz="1100"/>
            <a:t>,</a:t>
          </a:r>
          <a:r>
            <a:rPr lang="ko-KR" altLang="en-US" sz="1100"/>
            <a:t>수학</a:t>
          </a:r>
          <a:r>
            <a:rPr lang="en-US" altLang="ko-KR" sz="1100"/>
            <a:t>.</a:t>
          </a:r>
          <a:r>
            <a:rPr lang="ko-KR" altLang="en-US" sz="1100"/>
            <a:t>사회</a:t>
          </a:r>
          <a:r>
            <a:rPr lang="en-US" altLang="ko-KR" sz="1100"/>
            <a:t>(</a:t>
          </a:r>
          <a:r>
            <a:rPr lang="ko-KR" altLang="en-US" sz="1100"/>
            <a:t>도덕</a:t>
          </a:r>
          <a:r>
            <a:rPr lang="en-US" altLang="ko-KR" sz="1100"/>
            <a:t>,</a:t>
          </a:r>
          <a:r>
            <a:rPr lang="ko-KR" altLang="en-US" sz="1100"/>
            <a:t>한국사 포함</a:t>
          </a:r>
          <a:r>
            <a:rPr lang="en-US" altLang="ko-KR" sz="1100"/>
            <a:t>) </a:t>
          </a:r>
          <a:r>
            <a:rPr lang="ko-KR" altLang="en-US" sz="1100"/>
            <a:t>과학</a:t>
          </a:r>
          <a:r>
            <a:rPr lang="en-US" altLang="ko-KR" sz="1100" baseline="0"/>
            <a:t> </a:t>
          </a:r>
          <a:r>
            <a:rPr lang="ko-KR" altLang="en-US" sz="1100" baseline="0"/>
            <a:t>을 입력합니다</a:t>
          </a:r>
          <a:r>
            <a:rPr lang="en-US" altLang="ko-KR" sz="1100" baseline="0"/>
            <a:t>.</a:t>
          </a:r>
          <a:endParaRPr lang="en-US" altLang="ko-KR" sz="1100"/>
        </a:p>
        <a:p>
          <a:pPr>
            <a:lnSpc>
              <a:spcPts val="1700"/>
            </a:lnSpc>
          </a:pPr>
          <a:r>
            <a:rPr lang="en-US" altLang="ko-KR" sz="1100"/>
            <a:t>2. </a:t>
          </a:r>
          <a:r>
            <a:rPr lang="ko-KR" altLang="en-US" sz="1100"/>
            <a:t>알아서 계산해 줍니다</a:t>
          </a:r>
          <a:r>
            <a:rPr lang="en-US" altLang="ko-KR" sz="1100"/>
            <a:t>.</a:t>
          </a:r>
          <a:r>
            <a:rPr lang="en-US" altLang="ko-KR" sz="1100" baseline="0"/>
            <a:t> </a:t>
          </a:r>
        </a:p>
        <a:p>
          <a:pPr>
            <a:lnSpc>
              <a:spcPts val="1700"/>
            </a:lnSpc>
          </a:pPr>
          <a:r>
            <a:rPr lang="en-US" altLang="ko-KR" sz="1100" baseline="0"/>
            <a:t>3. </a:t>
          </a:r>
          <a:r>
            <a:rPr lang="ko-KR" altLang="en-US" sz="1100" baseline="0"/>
            <a:t>반영과목 점수</a:t>
          </a:r>
          <a:r>
            <a:rPr lang="en-US" altLang="ko-KR" sz="1100" baseline="0"/>
            <a:t>B</a:t>
          </a:r>
          <a:r>
            <a:rPr lang="ko-KR" altLang="en-US" sz="1100" baseline="0"/>
            <a:t>는 </a:t>
          </a:r>
          <a:r>
            <a:rPr lang="en-US" altLang="ko-KR" sz="1100" baseline="0"/>
            <a:t>30</a:t>
          </a:r>
          <a:r>
            <a:rPr lang="ko-KR" altLang="en-US" sz="1100" baseline="0"/>
            <a:t>점에서</a:t>
          </a:r>
          <a:endParaRPr lang="en-US" altLang="ko-KR" sz="1100" baseline="0"/>
        </a:p>
        <a:p>
          <a:pPr>
            <a:lnSpc>
              <a:spcPts val="1600"/>
            </a:lnSpc>
          </a:pPr>
          <a:r>
            <a:rPr lang="en-US" altLang="ko-KR" sz="1100" baseline="0"/>
            <a:t>(</a:t>
          </a:r>
          <a:r>
            <a:rPr lang="ko-KR" altLang="en-US" sz="1100" baseline="0"/>
            <a:t>전과목 </a:t>
          </a:r>
          <a:r>
            <a:rPr lang="en-US" altLang="ko-KR" sz="1100" baseline="0"/>
            <a:t>9</a:t>
          </a:r>
          <a:r>
            <a:rPr lang="ko-KR" altLang="en-US" sz="1100" baseline="0"/>
            <a:t>등급과목 이수단위합</a:t>
          </a:r>
          <a:r>
            <a:rPr lang="en-US" altLang="ko-KR" sz="1100" baseline="0"/>
            <a:t>) / (</a:t>
          </a:r>
          <a:r>
            <a:rPr lang="ko-KR" altLang="en-US" sz="1100"/>
            <a:t>국영수사과를 제외한 나머지과목</a:t>
          </a:r>
          <a:r>
            <a:rPr lang="en-US" altLang="ko-KR" sz="1100"/>
            <a:t>+9</a:t>
          </a:r>
          <a:r>
            <a:rPr lang="ko-KR" altLang="en-US" sz="1100"/>
            <a:t>등급과목이수단위합</a:t>
          </a:r>
          <a:r>
            <a:rPr lang="en-US" altLang="ko-KR" sz="1100"/>
            <a:t>) * 5 </a:t>
          </a:r>
          <a:r>
            <a:rPr lang="ko-KR" altLang="en-US" sz="1100"/>
            <a:t>만큼 감점합니다</a:t>
          </a:r>
          <a:r>
            <a:rPr lang="en-US" altLang="ko-KR" sz="1100"/>
            <a:t>.</a:t>
          </a:r>
        </a:p>
      </xdr:txBody>
    </xdr:sp>
    <xdr:clientData/>
  </xdr:twoCellAnchor>
  <xdr:twoCellAnchor editAs="oneCell">
    <xdr:from>
      <xdr:col>0</xdr:col>
      <xdr:colOff>209550</xdr:colOff>
      <xdr:row>0</xdr:row>
      <xdr:rowOff>114300</xdr:rowOff>
    </xdr:from>
    <xdr:to>
      <xdr:col>10</xdr:col>
      <xdr:colOff>352425</xdr:colOff>
      <xdr:row>4</xdr:row>
      <xdr:rowOff>209550</xdr:rowOff>
    </xdr:to>
    <xdr:pic>
      <xdr:nvPicPr>
        <xdr:cNvPr id="1054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14300"/>
          <a:ext cx="70008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12</xdr:row>
      <xdr:rowOff>180971</xdr:rowOff>
    </xdr:from>
    <xdr:to>
      <xdr:col>12</xdr:col>
      <xdr:colOff>145676</xdr:colOff>
      <xdr:row>66</xdr:row>
      <xdr:rowOff>67236</xdr:rowOff>
    </xdr:to>
    <xdr:sp macro="" textlink="">
      <xdr:nvSpPr>
        <xdr:cNvPr id="4" name="TextBox 3"/>
        <xdr:cNvSpPr txBox="1"/>
      </xdr:nvSpPr>
      <xdr:spPr>
        <a:xfrm>
          <a:off x="38100" y="2735912"/>
          <a:ext cx="8310282" cy="11383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800"/>
            </a:lnSpc>
          </a:pPr>
          <a:r>
            <a:rPr lang="ko-KR" altLang="en-US" sz="1100"/>
            <a:t>용어설명 (임의로 만든 용어입니다</a:t>
          </a:r>
          <a:r>
            <a:rPr lang="en-US" altLang="ko-KR" sz="1100"/>
            <a:t>.)</a:t>
          </a:r>
        </a:p>
        <a:p>
          <a:endParaRPr lang="en-US" altLang="ko-KR" sz="1100"/>
        </a:p>
        <a:p>
          <a:pPr>
            <a:lnSpc>
              <a:spcPts val="1800"/>
            </a:lnSpc>
          </a:pPr>
          <a:r>
            <a:rPr lang="ko-KR" altLang="en-US" sz="1100"/>
            <a:t>파란색 용어는 잘 이해가지 않으면 무시해도 됩니다</a:t>
          </a:r>
          <a:r>
            <a:rPr lang="en-US" altLang="ko-KR" sz="1100"/>
            <a:t>.</a:t>
          </a:r>
        </a:p>
        <a:p>
          <a:r>
            <a:rPr lang="en-US" altLang="ko-KR" sz="1100"/>
            <a:t> </a:t>
          </a:r>
        </a:p>
        <a:p>
          <a:pPr>
            <a:lnSpc>
              <a:spcPts val="1800"/>
            </a:lnSpc>
          </a:pPr>
          <a:r>
            <a:rPr lang="en-US" altLang="ko-KR" sz="1100"/>
            <a:t>z</a:t>
          </a:r>
          <a:r>
            <a:rPr lang="ko-KR" altLang="en-US" sz="1100"/>
            <a:t>점수 석차백분율 </a:t>
          </a:r>
          <a:r>
            <a:rPr lang="en-US" altLang="ko-KR" sz="1100"/>
            <a:t>:  </a:t>
          </a:r>
          <a:r>
            <a:rPr lang="ko-KR" altLang="en-US" sz="1100"/>
            <a:t>개별 교과목의 </a:t>
          </a:r>
          <a:r>
            <a:rPr lang="en-US" altLang="ko-KR" sz="1100"/>
            <a:t>z</a:t>
          </a:r>
          <a:r>
            <a:rPr lang="ko-KR" altLang="en-US" sz="1100"/>
            <a:t>점수를 소숫점 첫째자리 에서 산출한 후</a:t>
          </a:r>
          <a:r>
            <a:rPr lang="ko-KR" altLang="en-US" sz="1100" baseline="0"/>
            <a:t>  이를 </a:t>
          </a:r>
          <a:r>
            <a:rPr lang="en-US" altLang="ko-KR" sz="1100" baseline="0"/>
            <a:t>z</a:t>
          </a:r>
          <a:r>
            <a:rPr lang="ko-KR" altLang="en-US" sz="1100" baseline="0"/>
            <a:t>점수에따른 석차백분율로 환산합니다</a:t>
          </a:r>
          <a:endParaRPr lang="en-US" altLang="ko-KR" sz="1100" baseline="0"/>
        </a:p>
        <a:p>
          <a:endParaRPr lang="en-US" altLang="ko-KR" sz="1100" baseline="0"/>
        </a:p>
        <a:p>
          <a:pPr>
            <a:lnSpc>
              <a:spcPts val="1800"/>
            </a:lnSpc>
          </a:pPr>
          <a:r>
            <a:rPr lang="ko-KR" altLang="en-US" sz="1100"/>
            <a:t>보정 석차백분율  </a:t>
          </a:r>
          <a:r>
            <a:rPr lang="en-US" altLang="ko-KR" sz="1100"/>
            <a:t>:  z</a:t>
          </a:r>
          <a:r>
            <a:rPr lang="ko-KR" altLang="en-US" sz="1100"/>
            <a:t>점수 석차백분율과 석차등급에</a:t>
          </a:r>
          <a:r>
            <a:rPr lang="ko-KR" altLang="en-US" sz="1100" baseline="0"/>
            <a:t> 해당하는 석차백분율중</a:t>
          </a:r>
          <a:r>
            <a:rPr lang="ko-KR" altLang="en-US" sz="1100"/>
            <a:t> 중 낮은값을 사용합니다</a:t>
          </a:r>
          <a:r>
            <a:rPr lang="en-US" altLang="ko-KR" sz="1100"/>
            <a:t>. (</a:t>
          </a:r>
          <a:r>
            <a:rPr lang="ko-KR" altLang="en-US" sz="1100"/>
            <a:t>유리한 방향으로만 보정됨</a:t>
          </a:r>
          <a:r>
            <a:rPr lang="en-US" altLang="ko-KR" sz="1100"/>
            <a:t>)</a:t>
          </a:r>
        </a:p>
        <a:p>
          <a:endParaRPr lang="en-US" altLang="ko-KR" sz="1100"/>
        </a:p>
        <a:p>
          <a:pPr>
            <a:lnSpc>
              <a:spcPts val="1800"/>
            </a:lnSpc>
          </a:pPr>
          <a:r>
            <a:rPr lang="ko-KR" altLang="en-US" sz="1100">
              <a:solidFill>
                <a:schemeClr val="accent5"/>
              </a:solidFill>
            </a:rPr>
            <a:t>보정 등급 </a:t>
          </a:r>
          <a:r>
            <a:rPr lang="en-US" altLang="ko-KR" sz="1100">
              <a:solidFill>
                <a:schemeClr val="accent5"/>
              </a:solidFill>
            </a:rPr>
            <a:t>: [</a:t>
          </a:r>
          <a:r>
            <a:rPr lang="ko-KR" altLang="en-US" sz="1100">
              <a:solidFill>
                <a:schemeClr val="accent5"/>
              </a:solidFill>
            </a:rPr>
            <a:t>참고 자료입니다</a:t>
          </a:r>
          <a:r>
            <a:rPr lang="en-US" altLang="ko-KR" sz="1100">
              <a:solidFill>
                <a:schemeClr val="accent5"/>
              </a:solidFill>
            </a:rPr>
            <a:t>], </a:t>
          </a:r>
          <a:r>
            <a:rPr lang="ko-KR" altLang="en-US" sz="1100">
              <a:solidFill>
                <a:schemeClr val="accent5"/>
              </a:solidFill>
            </a:rPr>
            <a:t>보정 석차백분율을 기준으로 보정 등급을 재산출합니다</a:t>
          </a:r>
          <a:r>
            <a:rPr lang="en-US" altLang="ko-KR" sz="1100">
              <a:solidFill>
                <a:schemeClr val="accent5"/>
              </a:solidFill>
            </a:rPr>
            <a:t>.</a:t>
          </a:r>
        </a:p>
        <a:p>
          <a:endParaRPr lang="en-US" altLang="ko-KR" sz="1100"/>
        </a:p>
        <a:p>
          <a:pPr>
            <a:lnSpc>
              <a:spcPts val="1800"/>
            </a:lnSpc>
          </a:pPr>
          <a:r>
            <a:rPr lang="ko-KR" altLang="en-US" sz="1100"/>
            <a:t>학년별 이수 단위 가중 </a:t>
          </a:r>
          <a:r>
            <a:rPr lang="en-US" altLang="ko-KR" sz="1100"/>
            <a:t>z</a:t>
          </a:r>
          <a:r>
            <a:rPr lang="ko-KR" altLang="en-US" sz="1100"/>
            <a:t>점수 평균석차백분율  </a:t>
          </a:r>
          <a:r>
            <a:rPr lang="en-US" altLang="ko-KR" sz="1100"/>
            <a:t>:</a:t>
          </a:r>
          <a:r>
            <a:rPr lang="en-US" altLang="ko-KR" sz="1100" baseline="0"/>
            <a:t> </a:t>
          </a:r>
          <a:r>
            <a:rPr lang="ko-KR" altLang="en-US" sz="1100" baseline="0"/>
            <a:t>학년별로 이수단위를 가중하여  보정 석차백분율의 평균을 구합니다</a:t>
          </a:r>
          <a:r>
            <a:rPr lang="en-US" altLang="ko-KR" sz="1100" baseline="0"/>
            <a:t>.</a:t>
          </a:r>
        </a:p>
        <a:p>
          <a:endParaRPr lang="en-US" altLang="ko-KR" sz="1100" baseline="0"/>
        </a:p>
        <a:p>
          <a:pPr>
            <a:lnSpc>
              <a:spcPts val="1800"/>
            </a:lnSpc>
          </a:pPr>
          <a:r>
            <a:rPr lang="en-US" altLang="ko-KR" sz="1100" baseline="0"/>
            <a:t>1</a:t>
          </a:r>
          <a:r>
            <a:rPr lang="ko-KR" altLang="en-US" sz="1100" baseline="0"/>
            <a:t>학년 </a:t>
          </a:r>
          <a:r>
            <a:rPr lang="en-US" altLang="ko-KR" sz="1100" baseline="0"/>
            <a:t>15.61% , 2</a:t>
          </a:r>
          <a:r>
            <a:rPr lang="ko-KR" altLang="en-US" sz="1100" baseline="0"/>
            <a:t>학년 </a:t>
          </a:r>
          <a:r>
            <a:rPr lang="en-US" altLang="ko-KR" sz="1100" baseline="0"/>
            <a:t>12.41%, 3</a:t>
          </a:r>
          <a:r>
            <a:rPr lang="ko-KR" altLang="en-US" sz="1100" baseline="0"/>
            <a:t>학년 </a:t>
          </a:r>
          <a:r>
            <a:rPr lang="en-US" altLang="ko-KR" sz="1100" baseline="0"/>
            <a:t>23.20%  </a:t>
          </a:r>
          <a:r>
            <a:rPr lang="ko-KR" altLang="en-US" sz="1100" baseline="0"/>
            <a:t>총계 </a:t>
          </a:r>
          <a:r>
            <a:rPr lang="en-US" altLang="ko-KR" sz="1100" baseline="0"/>
            <a:t>15.61%*0.2+0.4*12.41%+0.4*23.20 =17.36%</a:t>
          </a:r>
        </a:p>
        <a:p>
          <a:endParaRPr lang="en-US" altLang="ko-KR" sz="1100" baseline="0"/>
        </a:p>
        <a:p>
          <a:pPr>
            <a:lnSpc>
              <a:spcPts val="1800"/>
            </a:lnSpc>
          </a:pPr>
          <a:r>
            <a:rPr lang="ko-KR" altLang="en-US" sz="1100" baseline="0"/>
            <a:t>이때 </a:t>
          </a:r>
          <a:r>
            <a:rPr lang="ko-KR" altLang="en-US" sz="1100" baseline="0">
              <a:solidFill>
                <a:srgbClr val="FF0000"/>
              </a:solidFill>
            </a:rPr>
            <a:t>연대식 석차백분율은 </a:t>
          </a:r>
          <a:r>
            <a:rPr lang="en-US" altLang="ko-KR" sz="1100" baseline="0">
              <a:solidFill>
                <a:schemeClr val="dk1"/>
              </a:solidFill>
            </a:rPr>
            <a:t>17</a:t>
          </a:r>
          <a:r>
            <a:rPr lang="en-US" altLang="ko-KR" sz="1100" baseline="0"/>
            <a:t>.76%</a:t>
          </a:r>
          <a:r>
            <a:rPr lang="ko-KR" altLang="en-US" sz="1100" baseline="0"/>
            <a:t>로 교과점수와  가장 연관이 있는 수치입니다</a:t>
          </a:r>
          <a:r>
            <a:rPr lang="en-US" altLang="ko-KR" sz="1100" baseline="0"/>
            <a:t>.  </a:t>
          </a:r>
        </a:p>
        <a:p>
          <a:pPr>
            <a:lnSpc>
              <a:spcPts val="1800"/>
            </a:lnSpc>
          </a:pPr>
          <a:r>
            <a:rPr lang="en-US" altLang="ko-KR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[* </a:t>
          </a:r>
          <a:r>
            <a:rPr lang="ko-KR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진학사 모의지원의 전학년석차백분율과 동일한 용어입니다</a:t>
          </a:r>
          <a:r>
            <a:rPr lang="en-US" altLang="ko-KR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.]</a:t>
          </a:r>
        </a:p>
        <a:p>
          <a:pPr>
            <a:lnSpc>
              <a:spcPts val="1800"/>
            </a:lnSpc>
          </a:pPr>
          <a:endParaRPr lang="en-US" altLang="ko-KR" sz="1100" baseline="0">
            <a:solidFill>
              <a:srgbClr val="FF0000"/>
            </a:solidFill>
          </a:endParaRPr>
        </a:p>
        <a:p>
          <a:pPr>
            <a:lnSpc>
              <a:spcPts val="1800"/>
            </a:lnSpc>
          </a:pPr>
          <a:r>
            <a:rPr lang="ko-KR" altLang="en-US" sz="1800" b="1" baseline="0"/>
            <a:t>최종점수와 함께  연대식 석차백분율을 사용합시다</a:t>
          </a:r>
          <a:r>
            <a:rPr lang="en-US" altLang="ko-KR" sz="1800" b="1" baseline="0"/>
            <a:t>.</a:t>
          </a:r>
        </a:p>
        <a:p>
          <a:endParaRPr lang="en-US" altLang="ko-KR" sz="1100" baseline="0"/>
        </a:p>
        <a:p>
          <a:pPr>
            <a:lnSpc>
              <a:spcPts val="1800"/>
            </a:lnSpc>
          </a:pPr>
          <a:r>
            <a:rPr lang="ko-KR" altLang="en-US" sz="1100" baseline="0">
              <a:solidFill>
                <a:schemeClr val="accent1"/>
              </a:solidFill>
            </a:rPr>
            <a:t>석차백분율 역산등급 </a:t>
          </a:r>
          <a:r>
            <a:rPr lang="en-US" altLang="ko-KR" sz="1100" baseline="0">
              <a:solidFill>
                <a:schemeClr val="accent1"/>
              </a:solidFill>
            </a:rPr>
            <a:t>: [</a:t>
          </a:r>
          <a:r>
            <a:rPr lang="ko-KR" altLang="en-US" sz="1100" baseline="0">
              <a:solidFill>
                <a:schemeClr val="accent1"/>
              </a:solidFill>
            </a:rPr>
            <a:t>참고자료입니다</a:t>
          </a:r>
          <a:r>
            <a:rPr lang="en-US" altLang="ko-KR" sz="1100" baseline="0">
              <a:solidFill>
                <a:schemeClr val="accent1"/>
              </a:solidFill>
            </a:rPr>
            <a:t>] </a:t>
          </a:r>
          <a:r>
            <a:rPr lang="ko-KR" altLang="en-US" sz="1100" baseline="0">
              <a:solidFill>
                <a:schemeClr val="accent1"/>
              </a:solidFill>
            </a:rPr>
            <a:t>연대식 석차백분율을 이용하여 석차등급을 산출하였습니다</a:t>
          </a:r>
          <a:r>
            <a:rPr lang="en-US" altLang="ko-KR" sz="1100" baseline="0">
              <a:solidFill>
                <a:schemeClr val="accent1"/>
              </a:solidFill>
            </a:rPr>
            <a:t> </a:t>
          </a:r>
        </a:p>
        <a:p>
          <a:pPr>
            <a:lnSpc>
              <a:spcPts val="1800"/>
            </a:lnSpc>
          </a:pPr>
          <a:r>
            <a:rPr lang="ko-KR" altLang="en-US" sz="1100" baseline="0">
              <a:solidFill>
                <a:schemeClr val="accent1"/>
              </a:solidFill>
            </a:rPr>
            <a:t>평균이 </a:t>
          </a:r>
          <a:r>
            <a:rPr lang="en-US" altLang="ko-KR" sz="1100" baseline="0">
              <a:solidFill>
                <a:schemeClr val="accent1"/>
              </a:solidFill>
            </a:rPr>
            <a:t>4.5 , </a:t>
          </a:r>
          <a:r>
            <a:rPr lang="ko-KR" altLang="en-US" sz="1100" baseline="0">
              <a:solidFill>
                <a:schemeClr val="accent1"/>
              </a:solidFill>
            </a:rPr>
            <a:t>표준편차가 </a:t>
          </a:r>
          <a:r>
            <a:rPr lang="en-US" altLang="ko-KR" sz="1100" baseline="0">
              <a:solidFill>
                <a:schemeClr val="accent1"/>
              </a:solidFill>
            </a:rPr>
            <a:t>2</a:t>
          </a:r>
          <a:r>
            <a:rPr lang="ko-KR" altLang="en-US" sz="1100" baseline="0">
              <a:solidFill>
                <a:schemeClr val="accent1"/>
              </a:solidFill>
            </a:rPr>
            <a:t>인 </a:t>
          </a:r>
          <a:r>
            <a:rPr lang="en-US" altLang="ko-KR" sz="1100" baseline="0">
              <a:solidFill>
                <a:schemeClr val="accent1"/>
              </a:solidFill>
            </a:rPr>
            <a:t>c</a:t>
          </a:r>
          <a:r>
            <a:rPr lang="ko-KR" altLang="en-US" sz="1100" baseline="0">
              <a:solidFill>
                <a:schemeClr val="accent1"/>
              </a:solidFill>
            </a:rPr>
            <a:t>점수로 변환하였습니다</a:t>
          </a:r>
          <a:r>
            <a:rPr lang="en-US" altLang="ko-KR" sz="1100" baseline="0">
              <a:solidFill>
                <a:schemeClr val="accent1"/>
              </a:solidFill>
            </a:rPr>
            <a:t>. </a:t>
          </a:r>
          <a:r>
            <a:rPr lang="ko-KR" altLang="en-US" sz="1100" baseline="0">
              <a:solidFill>
                <a:schemeClr val="accent1"/>
              </a:solidFill>
            </a:rPr>
            <a:t>실제로는 사용하지 않는 수치이므로 참고만 하시기 바랍니다</a:t>
          </a:r>
          <a:r>
            <a:rPr lang="en-US" altLang="ko-KR" sz="1100" baseline="0">
              <a:solidFill>
                <a:schemeClr val="accent1"/>
              </a:solidFill>
            </a:rPr>
            <a:t>.</a:t>
          </a:r>
        </a:p>
        <a:p>
          <a:endParaRPr lang="en-US" altLang="ko-KR" sz="1100" baseline="0">
            <a:solidFill>
              <a:schemeClr val="accent1"/>
            </a:solidFill>
          </a:endParaRPr>
        </a:p>
        <a:p>
          <a:pPr>
            <a:lnSpc>
              <a:spcPts val="1800"/>
            </a:lnSpc>
          </a:pPr>
          <a:r>
            <a:rPr lang="ko-KR" altLang="en-US" sz="1100" baseline="0">
              <a:solidFill>
                <a:schemeClr val="accent1"/>
              </a:solidFill>
            </a:rPr>
            <a:t>평균석차백분율에 따른 </a:t>
          </a:r>
          <a:r>
            <a:rPr lang="en-US" altLang="ko-KR" sz="1100" baseline="0">
              <a:solidFill>
                <a:schemeClr val="accent1"/>
              </a:solidFill>
            </a:rPr>
            <a:t>z</a:t>
          </a:r>
          <a:r>
            <a:rPr lang="ko-KR" altLang="en-US" sz="1100" baseline="0">
              <a:solidFill>
                <a:schemeClr val="accent1"/>
              </a:solidFill>
            </a:rPr>
            <a:t>점수 </a:t>
          </a:r>
          <a:r>
            <a:rPr lang="en-US" altLang="ko-KR" sz="1100" baseline="0">
              <a:solidFill>
                <a:schemeClr val="accent1"/>
              </a:solidFill>
            </a:rPr>
            <a:t>:  </a:t>
          </a:r>
          <a:r>
            <a:rPr lang="ko-KR" altLang="en-US" sz="1100" baseline="0">
              <a:solidFill>
                <a:schemeClr val="accent1"/>
              </a:solidFill>
            </a:rPr>
            <a:t>학년별 이수단위 가중 </a:t>
          </a:r>
          <a:r>
            <a:rPr lang="en-US" altLang="ko-KR" sz="1100" baseline="0">
              <a:solidFill>
                <a:schemeClr val="accent1"/>
              </a:solidFill>
            </a:rPr>
            <a:t>z</a:t>
          </a:r>
          <a:r>
            <a:rPr lang="ko-KR" altLang="en-US" sz="1100" baseline="0">
              <a:solidFill>
                <a:schemeClr val="accent1"/>
              </a:solidFill>
            </a:rPr>
            <a:t>점수 평균석차백분율을 다시  </a:t>
          </a:r>
          <a:r>
            <a:rPr lang="en-US" altLang="ko-KR" sz="1100" baseline="0">
              <a:solidFill>
                <a:schemeClr val="accent1"/>
              </a:solidFill>
            </a:rPr>
            <a:t>z</a:t>
          </a:r>
          <a:r>
            <a:rPr lang="ko-KR" altLang="en-US" sz="1100" baseline="0">
              <a:solidFill>
                <a:schemeClr val="accent1"/>
              </a:solidFill>
            </a:rPr>
            <a:t>점수로 변환하였습니다</a:t>
          </a:r>
          <a:r>
            <a:rPr lang="en-US" altLang="ko-KR" sz="1100" baseline="0">
              <a:solidFill>
                <a:schemeClr val="accent1"/>
              </a:solidFill>
            </a:rPr>
            <a:t>.</a:t>
          </a:r>
        </a:p>
        <a:p>
          <a:endParaRPr lang="en-US" altLang="ko-K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ko-KR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이 때 </a:t>
          </a:r>
          <a:r>
            <a:rPr lang="en-US" altLang="ko-KR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ko-KR" altLang="en-U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연대식 </a:t>
          </a:r>
          <a:r>
            <a:rPr lang="en-US" altLang="ko-KR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z</a:t>
          </a:r>
          <a:r>
            <a:rPr lang="ko-KR" altLang="en-U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점수</a:t>
          </a:r>
          <a:r>
            <a:rPr lang="ko-KR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는 연대식 석차백분율을 </a:t>
          </a:r>
          <a:r>
            <a:rPr lang="en-US" altLang="ko-KR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z</a:t>
          </a:r>
          <a:r>
            <a:rPr lang="ko-KR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점수로 환산하였습니다</a:t>
          </a:r>
          <a:r>
            <a:rPr lang="en-US" altLang="ko-KR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  0.9399</a:t>
          </a:r>
          <a:r>
            <a:rPr lang="ko-KR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이  여기에 해당합니다</a:t>
          </a:r>
          <a:r>
            <a:rPr lang="en-US" altLang="ko-KR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ko-KR" altLang="en-US" sz="1100" b="0" i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ko-KR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ko-KR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</a:br>
          <a:endParaRPr lang="ko-KR" altLang="en-US" sz="1100" b="0" i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ko-KR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이계산기에서만 통용되는 용어이며  진학사의 전학년</a:t>
          </a:r>
          <a:r>
            <a:rPr lang="en-US" altLang="ko-KR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z</a:t>
          </a:r>
          <a:r>
            <a:rPr lang="ko-KR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점수 평균이나</a:t>
          </a:r>
          <a:endParaRPr lang="en-US" altLang="ko-KR" sz="1100" b="0" i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ko-KR" altLang="en-U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고등학교에서 산출해준 </a:t>
          </a:r>
          <a:r>
            <a:rPr lang="en-US" altLang="ko-KR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z</a:t>
          </a:r>
          <a:r>
            <a:rPr lang="ko-KR" altLang="en-U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점수</a:t>
          </a:r>
          <a:r>
            <a:rPr lang="ko-KR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나 </a:t>
          </a:r>
          <a:r>
            <a:rPr lang="en-US" altLang="ko-KR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14</a:t>
          </a:r>
          <a:r>
            <a:rPr lang="ko-KR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년도 이전의 </a:t>
          </a:r>
          <a:r>
            <a:rPr lang="en-US" altLang="ko-KR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z</a:t>
          </a:r>
          <a:r>
            <a:rPr lang="ko-KR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점수는 이 계산기의 </a:t>
          </a:r>
          <a:r>
            <a:rPr lang="en-US" altLang="ko-KR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z</a:t>
          </a:r>
          <a:r>
            <a:rPr lang="ko-KR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점수와 호환되지 않습니다</a:t>
          </a:r>
          <a:r>
            <a:rPr lang="en-US" altLang="ko-KR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.) </a:t>
          </a:r>
          <a:endParaRPr lang="ko-KR" altLang="en-US" sz="1100" b="0" i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800"/>
            </a:lnSpc>
          </a:pPr>
          <a:endParaRPr lang="en-US" altLang="ko-KR" sz="1100" baseline="0">
            <a:solidFill>
              <a:sysClr val="windowText" lastClr="000000"/>
            </a:solidFill>
          </a:endParaRPr>
        </a:p>
        <a:p>
          <a:pPr>
            <a:lnSpc>
              <a:spcPts val="1800"/>
            </a:lnSpc>
          </a:pPr>
          <a:r>
            <a:rPr lang="ko-KR" altLang="en-US" sz="1100" baseline="0">
              <a:solidFill>
                <a:sysClr val="windowText" lastClr="000000"/>
              </a:solidFill>
            </a:rPr>
            <a:t>연세대 학생부교과전형은 석차백분율로 선발하기 때문에  과목별로 </a:t>
          </a:r>
          <a:r>
            <a:rPr lang="en-US" altLang="ko-KR" sz="1100" baseline="0">
              <a:solidFill>
                <a:sysClr val="windowText" lastClr="000000"/>
              </a:solidFill>
            </a:rPr>
            <a:t>z</a:t>
          </a:r>
          <a:r>
            <a:rPr lang="ko-KR" altLang="en-US" sz="1100" baseline="0">
              <a:solidFill>
                <a:sysClr val="windowText" lastClr="000000"/>
              </a:solidFill>
            </a:rPr>
            <a:t>점수를  산출하여 가중평균을 내서 비교하는것은 부적절하다고</a:t>
          </a:r>
          <a:endParaRPr lang="en-US" altLang="ko-KR" sz="1100" baseline="0">
            <a:solidFill>
              <a:sysClr val="windowText" lastClr="000000"/>
            </a:solidFill>
          </a:endParaRPr>
        </a:p>
        <a:p>
          <a:pPr>
            <a:lnSpc>
              <a:spcPts val="1800"/>
            </a:lnSpc>
          </a:pPr>
          <a:r>
            <a:rPr lang="ko-KR" altLang="en-US" sz="1100" baseline="0">
              <a:solidFill>
                <a:sysClr val="windowText" lastClr="000000"/>
              </a:solidFill>
            </a:rPr>
            <a:t>생각합니다</a:t>
          </a:r>
          <a:r>
            <a:rPr lang="en-US" altLang="ko-KR" sz="1100" baseline="0">
              <a:solidFill>
                <a:sysClr val="windowText" lastClr="000000"/>
              </a:solidFill>
            </a:rPr>
            <a:t>.</a:t>
          </a:r>
        </a:p>
        <a:p>
          <a:pPr>
            <a:lnSpc>
              <a:spcPts val="1800"/>
            </a:lnSpc>
          </a:pPr>
          <a:endParaRPr lang="en-US" altLang="ko-KR" sz="1100" baseline="0">
            <a:solidFill>
              <a:sysClr val="windowText" lastClr="000000"/>
            </a:solidFill>
          </a:endParaRPr>
        </a:p>
        <a:p>
          <a:pPr>
            <a:lnSpc>
              <a:spcPts val="1800"/>
            </a:lnSpc>
          </a:pPr>
          <a:r>
            <a:rPr lang="ko-KR" altLang="en-US" sz="1100" baseline="0">
              <a:solidFill>
                <a:sysClr val="windowText" lastClr="000000"/>
              </a:solidFill>
            </a:rPr>
            <a:t>마치 수능점수를 평균백분위</a:t>
          </a:r>
          <a:r>
            <a:rPr lang="en-US" altLang="ko-KR" sz="1100" baseline="0">
              <a:solidFill>
                <a:sysClr val="windowText" lastClr="000000"/>
              </a:solidFill>
            </a:rPr>
            <a:t>[*</a:t>
          </a:r>
          <a:r>
            <a:rPr lang="ko-KR" altLang="en-US" sz="1100" baseline="0">
              <a:solidFill>
                <a:sysClr val="windowText" lastClr="000000"/>
              </a:solidFill>
            </a:rPr>
            <a:t> 연세대 교과전형</a:t>
          </a:r>
          <a:r>
            <a:rPr lang="en-US" altLang="ko-KR" sz="1100" baseline="0">
              <a:solidFill>
                <a:sysClr val="windowText" lastClr="000000"/>
              </a:solidFill>
            </a:rPr>
            <a:t>] </a:t>
          </a:r>
          <a:r>
            <a:rPr lang="ko-KR" altLang="en-US" sz="1100" baseline="0">
              <a:solidFill>
                <a:sysClr val="windowText" lastClr="000000"/>
              </a:solidFill>
            </a:rPr>
            <a:t>과 누적백분위를 동일한 기준으로 비교하는것과  같은 이치입니다</a:t>
          </a:r>
          <a:r>
            <a:rPr lang="en-US" altLang="ko-KR" sz="1100" baseline="0">
              <a:solidFill>
                <a:sysClr val="windowText" lastClr="000000"/>
              </a:solidFill>
            </a:rPr>
            <a:t>.</a:t>
          </a:r>
        </a:p>
        <a:p>
          <a:endParaRPr lang="en-US" altLang="ko-KR" sz="1100" baseline="0"/>
        </a:p>
        <a:p>
          <a:pPr>
            <a:lnSpc>
              <a:spcPts val="1700"/>
            </a:lnSpc>
          </a:pPr>
          <a:r>
            <a:rPr lang="ko-KR" altLang="en-US" sz="1100" baseline="0"/>
            <a:t>반영과목 점수 </a:t>
          </a:r>
          <a:r>
            <a:rPr lang="en-US" altLang="ko-KR" sz="1100" baseline="0"/>
            <a:t>A</a:t>
          </a:r>
          <a:r>
            <a:rPr lang="ko-KR" altLang="en-US" sz="1100" baseline="0"/>
            <a:t>는 </a:t>
          </a:r>
          <a:r>
            <a:rPr lang="en-US" altLang="ko-KR" sz="1100" baseline="0"/>
            <a:t>70*(1-</a:t>
          </a:r>
          <a:r>
            <a:rPr lang="ko-KR" altLang="en-US" sz="1100" baseline="0"/>
            <a:t>연대식 석차백분율</a:t>
          </a:r>
          <a:r>
            <a:rPr lang="en-US" altLang="ko-KR" sz="1100" baseline="0"/>
            <a:t>) </a:t>
          </a:r>
          <a:r>
            <a:rPr lang="ko-KR" altLang="en-US" sz="1100" baseline="0"/>
            <a:t>로 계산합니다</a:t>
          </a:r>
          <a:r>
            <a:rPr lang="en-US" altLang="ko-KR" sz="1100" baseline="0"/>
            <a:t>.(57.8450</a:t>
          </a:r>
          <a:r>
            <a:rPr lang="ko-KR" altLang="en-US" sz="1100" baseline="0"/>
            <a:t>점</a:t>
          </a:r>
          <a:r>
            <a:rPr lang="en-US" altLang="ko-KR" sz="1100" baseline="0"/>
            <a:t>) </a:t>
          </a:r>
          <a:r>
            <a:rPr lang="ko-KR" altLang="en-US" sz="1100" baseline="0"/>
            <a:t>여기에 반영과목 </a:t>
          </a:r>
          <a:r>
            <a:rPr lang="en-US" altLang="ko-KR" sz="1100" baseline="0"/>
            <a:t>B</a:t>
          </a:r>
          <a:r>
            <a:rPr lang="ko-KR" altLang="en-US" sz="1100" baseline="0"/>
            <a:t>점수 </a:t>
          </a:r>
          <a:r>
            <a:rPr lang="en-US" altLang="ko-KR" sz="1100" baseline="0"/>
            <a:t>30</a:t>
          </a:r>
          <a:r>
            <a:rPr lang="ko-KR" altLang="en-US" sz="1100" baseline="0"/>
            <a:t>점을 더하여</a:t>
          </a:r>
          <a:endParaRPr lang="en-US" altLang="ko-KR" sz="1100" baseline="0"/>
        </a:p>
        <a:p>
          <a:pPr>
            <a:lnSpc>
              <a:spcPts val="1700"/>
            </a:lnSpc>
          </a:pPr>
          <a:r>
            <a:rPr lang="en-US" altLang="ko-KR" sz="1100" baseline="0"/>
            <a:t>1</a:t>
          </a:r>
          <a:r>
            <a:rPr lang="ko-KR" altLang="en-US" sz="1100" baseline="0"/>
            <a:t>단계 교과점수 </a:t>
          </a:r>
          <a:r>
            <a:rPr lang="en-US" altLang="ko-KR" sz="1100" baseline="0"/>
            <a:t>100%</a:t>
          </a:r>
          <a:r>
            <a:rPr lang="ko-KR" altLang="en-US" sz="1100" baseline="0"/>
            <a:t>인 </a:t>
          </a:r>
          <a:r>
            <a:rPr lang="en-US" altLang="ko-KR" sz="1100" baseline="0"/>
            <a:t>87.8450</a:t>
          </a:r>
          <a:r>
            <a:rPr lang="ko-KR" altLang="en-US" sz="1100" baseline="0"/>
            <a:t>점을 산출합니다</a:t>
          </a:r>
          <a:r>
            <a:rPr lang="en-US" altLang="ko-KR" sz="1100" baseline="0"/>
            <a:t>.</a:t>
          </a:r>
        </a:p>
        <a:p>
          <a:pPr>
            <a:lnSpc>
              <a:spcPts val="1700"/>
            </a:lnSpc>
          </a:pPr>
          <a:r>
            <a:rPr lang="en-US" altLang="ko-KR" sz="1100" baseline="0"/>
            <a:t>2</a:t>
          </a:r>
          <a:r>
            <a:rPr lang="ko-KR" altLang="en-US" sz="1100" baseline="0"/>
            <a:t>단계 교과점수 </a:t>
          </a:r>
          <a:r>
            <a:rPr lang="en-US" altLang="ko-KR" sz="1100" baseline="0"/>
            <a:t>70%</a:t>
          </a:r>
          <a:r>
            <a:rPr lang="ko-KR" altLang="en-US" sz="1100" baseline="0"/>
            <a:t>는 </a:t>
          </a:r>
          <a:r>
            <a:rPr lang="en-US" altLang="ko-KR" sz="1100" baseline="0"/>
            <a:t>1</a:t>
          </a:r>
          <a:r>
            <a:rPr lang="ko-KR" altLang="en-US" sz="1100" baseline="0"/>
            <a:t>단계 점수의 </a:t>
          </a:r>
          <a:r>
            <a:rPr lang="en-US" altLang="ko-KR" sz="1100" baseline="0"/>
            <a:t>0.7</a:t>
          </a:r>
          <a:r>
            <a:rPr lang="ko-KR" altLang="en-US" sz="1100" baseline="0"/>
            <a:t>이므로 </a:t>
          </a:r>
          <a:r>
            <a:rPr lang="en-US" altLang="ko-KR" sz="1100" baseline="0"/>
            <a:t>61.4915</a:t>
          </a:r>
          <a:r>
            <a:rPr lang="ko-KR" altLang="en-US" sz="1100" baseline="0"/>
            <a:t>점이 됩니다</a:t>
          </a:r>
          <a:r>
            <a:rPr lang="en-US" altLang="ko-KR" sz="1100" baseline="0"/>
            <a:t>.</a:t>
          </a:r>
        </a:p>
        <a:p>
          <a:pPr>
            <a:lnSpc>
              <a:spcPts val="1700"/>
            </a:lnSpc>
          </a:pPr>
          <a:endParaRPr lang="en-US" altLang="ko-KR" sz="1100" baseline="0"/>
        </a:p>
        <a:p>
          <a:pPr>
            <a:lnSpc>
              <a:spcPts val="1700"/>
            </a:lnSpc>
          </a:pPr>
          <a:r>
            <a:rPr lang="en-US" altLang="ko-KR" sz="1100" baseline="0"/>
            <a:t>z</a:t>
          </a:r>
          <a:r>
            <a:rPr lang="ko-KR" altLang="en-US" sz="1100" baseline="0"/>
            <a:t>보정 학년별 평균등급은 </a:t>
          </a:r>
          <a:r>
            <a:rPr lang="en-US" altLang="ko-KR" sz="1100" baseline="0"/>
            <a:t>z</a:t>
          </a:r>
          <a:r>
            <a:rPr lang="ko-KR" altLang="en-US" sz="1100" baseline="0"/>
            <a:t>점수를 이용하여 보정한 보정등급의 이수단위 가중평균등급을 의미합니다</a:t>
          </a:r>
          <a:r>
            <a:rPr lang="en-US" altLang="ko-KR" sz="1100" baseline="0"/>
            <a:t>.</a:t>
          </a:r>
        </a:p>
        <a:p>
          <a:pPr>
            <a:lnSpc>
              <a:spcPts val="1700"/>
            </a:lnSpc>
          </a:pPr>
          <a:r>
            <a:rPr lang="ko-KR" altLang="en-US" sz="1100" baseline="0"/>
            <a:t>합계에서는 </a:t>
          </a:r>
          <a:r>
            <a:rPr lang="en-US" altLang="ko-KR" sz="1100" baseline="0"/>
            <a:t>2:4:4</a:t>
          </a:r>
          <a:r>
            <a:rPr lang="ko-KR" altLang="en-US" sz="1100" baseline="0"/>
            <a:t>를이용하여 최종등급을 구합니다</a:t>
          </a:r>
          <a:r>
            <a:rPr lang="en-US" altLang="ko-KR" sz="1100" baseline="0"/>
            <a:t>.(2.90</a:t>
          </a:r>
          <a:r>
            <a:rPr lang="ko-KR" altLang="en-US" sz="1100" baseline="0"/>
            <a:t>등급</a:t>
          </a:r>
          <a:r>
            <a:rPr lang="en-US" altLang="ko-KR" sz="1100" baseline="0"/>
            <a:t>) / </a:t>
          </a:r>
          <a:r>
            <a:rPr lang="ko-KR" altLang="en-US" sz="1100" baseline="0"/>
            <a:t>오른쪽의 </a:t>
          </a:r>
          <a:r>
            <a:rPr lang="en-US" altLang="ko-KR" sz="1100" baseline="0"/>
            <a:t>3.00</a:t>
          </a:r>
          <a:r>
            <a:rPr lang="ko-KR" altLang="en-US" sz="1100" baseline="0"/>
            <a:t>등급은 보정전</a:t>
          </a:r>
          <a:r>
            <a:rPr lang="en-US" altLang="ko-KR" sz="1100" baseline="0"/>
            <a:t>(</a:t>
          </a:r>
          <a:r>
            <a:rPr lang="ko-KR" altLang="en-US" sz="1100" baseline="0"/>
            <a:t>흔히말하는 평균등급</a:t>
          </a:r>
          <a:r>
            <a:rPr lang="en-US" altLang="ko-KR" sz="1100" baseline="0"/>
            <a:t>)</a:t>
          </a:r>
          <a:r>
            <a:rPr lang="ko-KR" altLang="en-US" sz="1100" baseline="0"/>
            <a:t>을  의미합니다</a:t>
          </a:r>
          <a:r>
            <a:rPr lang="en-US" altLang="ko-KR" sz="1100" baseline="0"/>
            <a:t>.</a:t>
          </a:r>
        </a:p>
        <a:p>
          <a:pPr>
            <a:lnSpc>
              <a:spcPts val="1700"/>
            </a:lnSpc>
          </a:pPr>
          <a:endParaRPr lang="en-US" altLang="ko-KR" sz="1100" baseline="0"/>
        </a:p>
        <a:p>
          <a:pPr>
            <a:lnSpc>
              <a:spcPts val="1700"/>
            </a:lnSpc>
          </a:pPr>
          <a:r>
            <a:rPr lang="ko-KR" altLang="en-US" sz="1100" baseline="0"/>
            <a:t>소숫점 처리규정 </a:t>
          </a:r>
          <a:r>
            <a:rPr lang="en-US" altLang="ko-KR" sz="1100" baseline="0"/>
            <a:t>: </a:t>
          </a:r>
        </a:p>
        <a:p>
          <a:pPr>
            <a:lnSpc>
              <a:spcPts val="1700"/>
            </a:lnSpc>
          </a:pPr>
          <a:endParaRPr lang="en-US" altLang="ko-KR" sz="1100" baseline="0"/>
        </a:p>
        <a:p>
          <a:pPr>
            <a:lnSpc>
              <a:spcPts val="1700"/>
            </a:lnSpc>
          </a:pPr>
          <a:r>
            <a:rPr lang="ko-KR" altLang="en-US" sz="1100" baseline="0"/>
            <a:t>교과목 </a:t>
          </a:r>
          <a:r>
            <a:rPr lang="en-US" altLang="ko-KR" sz="1100" baseline="0"/>
            <a:t>z</a:t>
          </a:r>
          <a:r>
            <a:rPr lang="ko-KR" altLang="en-US" sz="1100" baseline="0"/>
            <a:t>점수 </a:t>
          </a:r>
          <a:r>
            <a:rPr lang="en-US" altLang="ko-KR" sz="1100" baseline="0"/>
            <a:t>: </a:t>
          </a:r>
          <a:r>
            <a:rPr lang="ko-KR" altLang="en-US" sz="1100" baseline="0"/>
            <a:t>소숫점 둘째자리에서 반올림하여 소숫점 첫째자리까지 산출함</a:t>
          </a:r>
          <a:r>
            <a:rPr lang="en-US" altLang="ko-KR" sz="1100" baseline="0"/>
            <a:t>.</a:t>
          </a:r>
        </a:p>
        <a:p>
          <a:pPr>
            <a:lnSpc>
              <a:spcPts val="1700"/>
            </a:lnSpc>
          </a:pPr>
          <a:r>
            <a:rPr lang="ko-KR" altLang="en-US" sz="1100" baseline="0"/>
            <a:t>석차백분율 </a:t>
          </a:r>
          <a:r>
            <a:rPr lang="en-US" altLang="ko-KR" sz="1100" baseline="0"/>
            <a:t>: </a:t>
          </a:r>
          <a:r>
            <a:rPr lang="ko-KR" altLang="en-US" sz="1100" baseline="0"/>
            <a:t>모집요강 표를 그대로 사용함</a:t>
          </a:r>
          <a:r>
            <a:rPr lang="en-US" altLang="ko-KR" sz="1100" baseline="0"/>
            <a:t>. (z</a:t>
          </a:r>
          <a:r>
            <a:rPr lang="ko-KR" altLang="en-US" sz="1100" baseline="0"/>
            <a:t>점수 석차백분율</a:t>
          </a:r>
          <a:r>
            <a:rPr lang="en-US" altLang="ko-KR" sz="1100" baseline="0"/>
            <a:t>, </a:t>
          </a:r>
          <a:r>
            <a:rPr lang="ko-KR" altLang="en-US" sz="1100" baseline="0"/>
            <a:t>보정 석차백분율</a:t>
          </a:r>
          <a:r>
            <a:rPr lang="en-US" altLang="ko-KR" sz="1100" baseline="0"/>
            <a:t>)</a:t>
          </a:r>
        </a:p>
        <a:p>
          <a:pPr>
            <a:lnSpc>
              <a:spcPts val="1700"/>
            </a:lnSpc>
          </a:pPr>
          <a:endParaRPr lang="en-US" altLang="ko-KR" sz="1100" baseline="0"/>
        </a:p>
        <a:p>
          <a:pPr>
            <a:lnSpc>
              <a:spcPts val="1700"/>
            </a:lnSpc>
          </a:pPr>
          <a:r>
            <a:rPr lang="ko-KR" altLang="en-US" sz="1100" baseline="0"/>
            <a:t>이수단위 </a:t>
          </a:r>
          <a:r>
            <a:rPr lang="en-US" altLang="ko-KR" sz="1100" baseline="0"/>
            <a:t>* </a:t>
          </a:r>
          <a:r>
            <a:rPr lang="ko-KR" altLang="en-US" sz="1100" baseline="0"/>
            <a:t>석차백분율 </a:t>
          </a:r>
          <a:r>
            <a:rPr lang="en-US" altLang="ko-KR" sz="1100" baseline="0"/>
            <a:t>: </a:t>
          </a:r>
          <a:r>
            <a:rPr lang="ko-KR" altLang="en-US" sz="1100" baseline="0"/>
            <a:t>소숫점 넷째짜리 까지 표시</a:t>
          </a:r>
          <a:endParaRPr lang="en-US" altLang="ko-KR" sz="1100" baseline="0"/>
        </a:p>
        <a:p>
          <a:pPr>
            <a:lnSpc>
              <a:spcPts val="1700"/>
            </a:lnSpc>
          </a:pP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학년별 이수 단위 가중 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점수 평균석차백분율  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소숫점  다섯번째자리에서 반올림하여 소숫점 넷째자리까지 표시되나 실제계산에서는 반올림 처리하지않음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>
            <a:lnSpc>
              <a:spcPts val="1700"/>
            </a:lnSpc>
          </a:pPr>
          <a:endParaRPr lang="en-US" altLang="ko-KR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700"/>
            </a:lnSpc>
          </a:pPr>
          <a:r>
            <a:rPr lang="en-US" altLang="ko-KR" sz="1100" baseline="0"/>
            <a:t>1</a:t>
          </a:r>
          <a:r>
            <a:rPr lang="ko-KR" altLang="en-US" sz="1100" baseline="0"/>
            <a:t>단계 교과성적을 산출할때  </a:t>
          </a:r>
          <a:r>
            <a:rPr lang="en-US" altLang="ko-KR" sz="1100" baseline="0"/>
            <a:t>1</a:t>
          </a:r>
          <a:r>
            <a:rPr lang="ko-KR" altLang="en-US" sz="1100" baseline="0"/>
            <a:t>학년</a:t>
          </a:r>
          <a:r>
            <a:rPr lang="en-US" altLang="ko-KR" sz="1100" baseline="0"/>
            <a:t>,2</a:t>
          </a:r>
          <a:r>
            <a:rPr lang="ko-KR" altLang="en-US" sz="1100" baseline="0"/>
            <a:t>학년</a:t>
          </a:r>
          <a:r>
            <a:rPr lang="en-US" altLang="ko-KR" sz="1100" baseline="0"/>
            <a:t>,3</a:t>
          </a:r>
          <a:r>
            <a:rPr lang="ko-KR" altLang="en-US" sz="1100" baseline="0"/>
            <a:t>학년 교과성적이 소숫점 다섯번째자리에서 반올림되어 표시되나 실제로는 반올림 되지 아니하였고</a:t>
          </a:r>
          <a:r>
            <a:rPr lang="en-US" altLang="ko-KR" sz="1100" baseline="0"/>
            <a:t>, </a:t>
          </a:r>
          <a:r>
            <a:rPr lang="ko-KR" altLang="en-US" sz="1100" baseline="0"/>
            <a:t>합산 한 후  소숫점 다섯째 자리 에서 반올림하여 네번째 자리까지 산출되도록함</a:t>
          </a:r>
          <a:r>
            <a:rPr lang="en-US" altLang="ko-KR" sz="1100" baseline="0"/>
            <a:t>/</a:t>
          </a:r>
        </a:p>
      </xdr:txBody>
    </xdr:sp>
    <xdr:clientData/>
  </xdr:twoCellAnchor>
  <xdr:twoCellAnchor editAs="oneCell">
    <xdr:from>
      <xdr:col>12</xdr:col>
      <xdr:colOff>448235</xdr:colOff>
      <xdr:row>37</xdr:row>
      <xdr:rowOff>190500</xdr:rowOff>
    </xdr:from>
    <xdr:to>
      <xdr:col>24</xdr:col>
      <xdr:colOff>150291</xdr:colOff>
      <xdr:row>51</xdr:row>
      <xdr:rowOff>76402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50941" y="8068235"/>
          <a:ext cx="7904762" cy="2866667"/>
        </a:xfrm>
        <a:prstGeom prst="rect">
          <a:avLst/>
        </a:prstGeom>
      </xdr:spPr>
    </xdr:pic>
    <xdr:clientData/>
  </xdr:twoCellAnchor>
  <xdr:twoCellAnchor editAs="oneCell">
    <xdr:from>
      <xdr:col>12</xdr:col>
      <xdr:colOff>515471</xdr:colOff>
      <xdr:row>51</xdr:row>
      <xdr:rowOff>134471</xdr:rowOff>
    </xdr:from>
    <xdr:to>
      <xdr:col>24</xdr:col>
      <xdr:colOff>141336</xdr:colOff>
      <xdr:row>71</xdr:row>
      <xdr:rowOff>19093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18177" y="10992971"/>
          <a:ext cx="7828571" cy="4142857"/>
        </a:xfrm>
        <a:prstGeom prst="rect">
          <a:avLst/>
        </a:prstGeom>
      </xdr:spPr>
    </xdr:pic>
    <xdr:clientData/>
  </xdr:twoCellAnchor>
  <xdr:twoCellAnchor editAs="oneCell">
    <xdr:from>
      <xdr:col>13</xdr:col>
      <xdr:colOff>504265</xdr:colOff>
      <xdr:row>7</xdr:row>
      <xdr:rowOff>74320</xdr:rowOff>
    </xdr:from>
    <xdr:to>
      <xdr:col>22</xdr:col>
      <xdr:colOff>22413</xdr:colOff>
      <xdr:row>31</xdr:row>
      <xdr:rowOff>104215</xdr:rowOff>
    </xdr:to>
    <xdr:pic>
      <xdr:nvPicPr>
        <xdr:cNvPr id="8" name="그림 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0530" y="1564702"/>
          <a:ext cx="5670177" cy="5139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Q37"/>
  <sheetViews>
    <sheetView showGridLines="0" tabSelected="1" zoomScale="85" zoomScaleNormal="85" workbookViewId="0">
      <pane ySplit="5" topLeftCell="A27" activePane="bottomLeft" state="frozen"/>
      <selection pane="bottomLeft" activeCell="I71" sqref="I71"/>
    </sheetView>
  </sheetViews>
  <sheetFormatPr defaultRowHeight="16.5" x14ac:dyDescent="0.3"/>
  <sheetData>
    <row r="3" spans="5:13" x14ac:dyDescent="0.3">
      <c r="E3" s="53"/>
      <c r="F3" s="53"/>
      <c r="G3" s="53"/>
      <c r="H3" s="53"/>
      <c r="I3" s="53"/>
      <c r="J3" s="53"/>
      <c r="K3" s="53"/>
      <c r="L3" s="53"/>
      <c r="M3" s="53"/>
    </row>
    <row r="4" spans="5:13" x14ac:dyDescent="0.3">
      <c r="E4" s="53"/>
      <c r="F4" s="53"/>
      <c r="G4" s="53"/>
      <c r="H4" s="53"/>
      <c r="I4" s="53"/>
      <c r="J4" s="53"/>
      <c r="K4" s="53"/>
      <c r="L4" s="53"/>
      <c r="M4" s="53"/>
    </row>
    <row r="5" spans="5:13" x14ac:dyDescent="0.3">
      <c r="E5" s="53"/>
      <c r="F5" s="53"/>
      <c r="G5" s="53"/>
      <c r="H5" s="53"/>
      <c r="I5" s="53"/>
      <c r="J5" s="53"/>
      <c r="K5" s="53"/>
      <c r="L5" s="53"/>
      <c r="M5" s="53"/>
    </row>
    <row r="6" spans="5:13" x14ac:dyDescent="0.3">
      <c r="E6" s="53"/>
      <c r="F6" s="53"/>
      <c r="G6" s="53"/>
      <c r="H6" s="53"/>
      <c r="I6" s="53"/>
      <c r="J6" s="53"/>
      <c r="K6" s="53"/>
      <c r="L6" s="53"/>
      <c r="M6" s="53"/>
    </row>
    <row r="35" spans="15:17" x14ac:dyDescent="0.3">
      <c r="O35">
        <v>140721</v>
      </c>
      <c r="P35" t="s">
        <v>46</v>
      </c>
    </row>
    <row r="36" spans="15:17" x14ac:dyDescent="0.3">
      <c r="O36">
        <v>140722</v>
      </c>
      <c r="P36" t="s">
        <v>47</v>
      </c>
    </row>
    <row r="37" spans="15:17" x14ac:dyDescent="0.3">
      <c r="O37">
        <v>140722</v>
      </c>
      <c r="P37" t="s">
        <v>48</v>
      </c>
      <c r="Q37" s="47" t="s">
        <v>49</v>
      </c>
    </row>
  </sheetData>
  <sheetProtection selectLockedCells="1" selectUnlockedCells="1"/>
  <mergeCells count="1">
    <mergeCell ref="E3:M6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showGridLines="0" zoomScale="85" zoomScaleNormal="85" workbookViewId="0">
      <pane xSplit="2" ySplit="2" topLeftCell="C46" activePane="bottomRight" state="frozen"/>
      <selection pane="topRight" activeCell="C1" sqref="C1"/>
      <selection pane="bottomLeft" activeCell="A3" sqref="A3"/>
      <selection pane="bottomRight" activeCell="E66" sqref="E66"/>
    </sheetView>
  </sheetViews>
  <sheetFormatPr defaultRowHeight="16.5" x14ac:dyDescent="0.3"/>
  <cols>
    <col min="3" max="3" width="13.125" customWidth="1"/>
    <col min="4" max="4" width="5.625" customWidth="1"/>
    <col min="5" max="5" width="7.125" customWidth="1"/>
    <col min="6" max="6" width="7.875" customWidth="1"/>
    <col min="7" max="7" width="6.5" customWidth="1"/>
    <col min="8" max="8" width="6.375" customWidth="1"/>
    <col min="10" max="10" width="9.875" customWidth="1"/>
    <col min="11" max="11" width="11.25" customWidth="1"/>
    <col min="12" max="12" width="9.875" customWidth="1"/>
    <col min="13" max="13" width="8.875" customWidth="1"/>
    <col min="14" max="14" width="10.375" customWidth="1"/>
    <col min="15" max="15" width="9.125" hidden="1" customWidth="1"/>
    <col min="16" max="16" width="8.875" customWidth="1"/>
    <col min="18" max="18" width="19.125" customWidth="1"/>
    <col min="19" max="19" width="10" customWidth="1"/>
    <col min="20" max="20" width="10" bestFit="1" customWidth="1"/>
    <col min="21" max="21" width="10" customWidth="1"/>
    <col min="22" max="22" width="11.25" customWidth="1"/>
    <col min="23" max="23" width="2" customWidth="1"/>
    <col min="24" max="24" width="14.75" customWidth="1"/>
  </cols>
  <sheetData>
    <row r="1" spans="1:24" ht="17.25" customHeight="1" thickTop="1" x14ac:dyDescent="0.3">
      <c r="A1" s="116" t="s">
        <v>0</v>
      </c>
      <c r="B1" s="111" t="s">
        <v>1</v>
      </c>
      <c r="C1" s="111" t="s">
        <v>2</v>
      </c>
      <c r="D1" s="104" t="s">
        <v>3</v>
      </c>
      <c r="E1" s="104" t="s">
        <v>4</v>
      </c>
      <c r="F1" s="111" t="s">
        <v>5</v>
      </c>
      <c r="G1" s="104" t="s">
        <v>6</v>
      </c>
      <c r="H1" s="104" t="s">
        <v>8</v>
      </c>
      <c r="I1" s="104" t="s">
        <v>11</v>
      </c>
      <c r="J1" s="104" t="s">
        <v>12</v>
      </c>
      <c r="K1" s="104" t="s">
        <v>13</v>
      </c>
      <c r="L1" s="104" t="s">
        <v>39</v>
      </c>
      <c r="M1" s="79" t="s">
        <v>30</v>
      </c>
      <c r="N1" s="106" t="s">
        <v>14</v>
      </c>
      <c r="O1" s="108" t="s">
        <v>29</v>
      </c>
    </row>
    <row r="2" spans="1:24" ht="17.25" thickBot="1" x14ac:dyDescent="0.35">
      <c r="A2" s="117"/>
      <c r="B2" s="105"/>
      <c r="C2" s="105"/>
      <c r="D2" s="110"/>
      <c r="E2" s="110"/>
      <c r="F2" s="105"/>
      <c r="G2" s="110"/>
      <c r="H2" s="105"/>
      <c r="I2" s="105"/>
      <c r="J2" s="105"/>
      <c r="K2" s="105"/>
      <c r="L2" s="105"/>
      <c r="M2" s="80"/>
      <c r="N2" s="107"/>
      <c r="O2" s="109"/>
    </row>
    <row r="3" spans="1:24" x14ac:dyDescent="0.3">
      <c r="A3" s="113">
        <v>1</v>
      </c>
      <c r="B3" s="113">
        <v>1</v>
      </c>
      <c r="C3" s="37" t="s">
        <v>52</v>
      </c>
      <c r="D3" s="28">
        <v>4</v>
      </c>
      <c r="E3" s="28">
        <v>83</v>
      </c>
      <c r="F3" s="29">
        <v>68.599999999999994</v>
      </c>
      <c r="G3" s="29">
        <v>21.4</v>
      </c>
      <c r="H3" s="28">
        <v>4</v>
      </c>
      <c r="I3" s="34">
        <f>IFERROR(ROUND(IF((E3-F3)/G3&gt;3,3,IF((E3-F3)/G3&lt;-3,-3,(E3-F3)/G3)),1),"")</f>
        <v>0.7</v>
      </c>
      <c r="J3" s="15">
        <f>IFERROR(VLOOKUP(I3,z점수환산표!$A$1:$B$62,2,FALSE),"")</f>
        <v>0.24199999999999999</v>
      </c>
      <c r="K3" s="15">
        <f>IFERROR(VLOOKUP(H3,z점수환산표!$G$2:$H$10,2,FALSE),"")</f>
        <v>0.4</v>
      </c>
      <c r="L3" s="15">
        <f t="shared" ref="L3:L34" si="0">IF(COUNT(K3)=1,MIN(J3,K3),"")</f>
        <v>0.24199999999999999</v>
      </c>
      <c r="M3" s="40">
        <f>IFERROR(HLOOKUP(L3,z점수환산표!$J$16:$S$17,2,TRUE),"")</f>
        <v>4</v>
      </c>
      <c r="N3" s="15">
        <f t="shared" ref="N3:N34" si="1">IFERROR(D3*L3,"")</f>
        <v>0.96799999999999997</v>
      </c>
      <c r="O3">
        <f t="shared" ref="O3:O26" si="2">IFERROR(N3/$S$6,"")</f>
        <v>2.3047619047619046E-2</v>
      </c>
    </row>
    <row r="4" spans="1:24" x14ac:dyDescent="0.3">
      <c r="A4" s="114"/>
      <c r="B4" s="114"/>
      <c r="C4" s="38" t="s">
        <v>53</v>
      </c>
      <c r="D4" s="30">
        <v>4</v>
      </c>
      <c r="E4" s="30">
        <v>55</v>
      </c>
      <c r="F4" s="31">
        <v>42.7</v>
      </c>
      <c r="G4" s="31">
        <v>22.3</v>
      </c>
      <c r="H4" s="30">
        <v>4</v>
      </c>
      <c r="I4" s="35">
        <f t="shared" ref="I4:I62" si="3">IFERROR(ROUND(IF((E4-F4)/G4&gt;3,3,IF((E4-F4)/G4&lt;-3,-3,(E4-F4)/G4)),1),"")</f>
        <v>0.6</v>
      </c>
      <c r="J4" s="14">
        <f>IFERROR(VLOOKUP(I4,z점수환산표!$A$1:$B$62,2,FALSE),"")</f>
        <v>0.27429999999999999</v>
      </c>
      <c r="K4" s="14">
        <f>IFERROR(VLOOKUP(H4,z점수환산표!$G$2:$H$10,2,FALSE),"")</f>
        <v>0.4</v>
      </c>
      <c r="L4" s="14">
        <f t="shared" si="0"/>
        <v>0.27429999999999999</v>
      </c>
      <c r="M4" s="41">
        <f>IFERROR(HLOOKUP(L4,z점수환산표!$J$16:$S$17,2,TRUE),"")</f>
        <v>4</v>
      </c>
      <c r="N4" s="14">
        <f t="shared" si="1"/>
        <v>1.0972</v>
      </c>
      <c r="O4">
        <f t="shared" si="2"/>
        <v>2.6123809523809521E-2</v>
      </c>
      <c r="V4" s="6"/>
    </row>
    <row r="5" spans="1:24" ht="17.25" thickBot="1" x14ac:dyDescent="0.35">
      <c r="A5" s="114"/>
      <c r="B5" s="114"/>
      <c r="C5" s="38" t="s">
        <v>54</v>
      </c>
      <c r="D5" s="30">
        <v>3</v>
      </c>
      <c r="E5" s="30">
        <v>92</v>
      </c>
      <c r="F5" s="31">
        <v>52.1</v>
      </c>
      <c r="G5" s="31">
        <v>26.9</v>
      </c>
      <c r="H5" s="30">
        <v>2</v>
      </c>
      <c r="I5" s="35">
        <f t="shared" si="3"/>
        <v>1.5</v>
      </c>
      <c r="J5" s="14">
        <f>IFERROR(VLOOKUP(I5,z점수환산표!$A$1:$B$62,2,FALSE),"")</f>
        <v>6.6799999999999998E-2</v>
      </c>
      <c r="K5" s="14">
        <f>IFERROR(VLOOKUP(H5,z점수환산표!$G$2:$H$10,2,FALSE),"")</f>
        <v>0.11</v>
      </c>
      <c r="L5" s="14">
        <f t="shared" si="0"/>
        <v>6.6799999999999998E-2</v>
      </c>
      <c r="M5" s="41">
        <f>IFERROR(HLOOKUP(L5,z점수환산표!$J$16:$S$17,2,TRUE),"")</f>
        <v>2</v>
      </c>
      <c r="N5" s="14">
        <f t="shared" si="1"/>
        <v>0.20039999999999999</v>
      </c>
      <c r="O5">
        <f t="shared" si="2"/>
        <v>4.7714285714285714E-3</v>
      </c>
      <c r="S5" s="5" t="s">
        <v>16</v>
      </c>
      <c r="T5" s="5" t="s">
        <v>17</v>
      </c>
      <c r="U5" s="5" t="s">
        <v>18</v>
      </c>
      <c r="V5" s="5" t="s">
        <v>22</v>
      </c>
      <c r="X5" s="57" t="s">
        <v>43</v>
      </c>
    </row>
    <row r="6" spans="1:24" ht="17.25" thickBot="1" x14ac:dyDescent="0.35">
      <c r="A6" s="114"/>
      <c r="B6" s="114"/>
      <c r="C6" s="38" t="s">
        <v>55</v>
      </c>
      <c r="D6" s="30">
        <v>4</v>
      </c>
      <c r="E6" s="30">
        <v>73</v>
      </c>
      <c r="F6" s="31">
        <v>59.8</v>
      </c>
      <c r="G6" s="31">
        <v>24.9</v>
      </c>
      <c r="H6" s="30">
        <v>4</v>
      </c>
      <c r="I6" s="35">
        <f t="shared" si="3"/>
        <v>0.5</v>
      </c>
      <c r="J6" s="14">
        <f>IFERROR(VLOOKUP(I6,z점수환산표!$A$1:$B$62,2,FALSE),"")</f>
        <v>0.3085</v>
      </c>
      <c r="K6" s="14">
        <f>IFERROR(VLOOKUP(H6,z점수환산표!$G$2:$H$10,2,FALSE),"")</f>
        <v>0.4</v>
      </c>
      <c r="L6" s="14">
        <f t="shared" si="0"/>
        <v>0.3085</v>
      </c>
      <c r="M6" s="41">
        <f>IFERROR(HLOOKUP(L6,z점수환산표!$J$16:$S$17,2,TRUE),"")</f>
        <v>4</v>
      </c>
      <c r="N6" s="14">
        <f t="shared" si="1"/>
        <v>1.234</v>
      </c>
      <c r="O6">
        <f t="shared" si="2"/>
        <v>2.9380952380952379E-2</v>
      </c>
      <c r="R6" s="16" t="s">
        <v>19</v>
      </c>
      <c r="S6" s="22">
        <f>IFERROR(SUM(D3:D26),"")</f>
        <v>42</v>
      </c>
      <c r="T6" s="18">
        <f>IFERROR(SUM(D27:D50),"")</f>
        <v>54</v>
      </c>
      <c r="U6" s="23">
        <f>IFERROR(SUM(D51:D74),"")</f>
        <v>60</v>
      </c>
      <c r="V6" s="19">
        <f>IFERROR(SUM(S6:U6),"")</f>
        <v>156</v>
      </c>
      <c r="X6" s="58"/>
    </row>
    <row r="7" spans="1:24" x14ac:dyDescent="0.3">
      <c r="A7" s="114"/>
      <c r="B7" s="114"/>
      <c r="C7" s="38" t="s">
        <v>56</v>
      </c>
      <c r="D7" s="30">
        <v>1</v>
      </c>
      <c r="E7" s="30">
        <v>90</v>
      </c>
      <c r="F7" s="31">
        <v>75</v>
      </c>
      <c r="G7" s="31">
        <v>19.899999999999999</v>
      </c>
      <c r="H7" s="30">
        <v>4</v>
      </c>
      <c r="I7" s="35">
        <f t="shared" si="3"/>
        <v>0.8</v>
      </c>
      <c r="J7" s="14">
        <f>IFERROR(VLOOKUP(I7,z점수환산표!$A$1:$B$62,2,FALSE),"")</f>
        <v>0.21190000000000001</v>
      </c>
      <c r="K7" s="14">
        <f>IFERROR(VLOOKUP(H7,z점수환산표!$G$2:$H$10,2,FALSE),"")</f>
        <v>0.4</v>
      </c>
      <c r="L7" s="14">
        <f t="shared" si="0"/>
        <v>0.21190000000000001</v>
      </c>
      <c r="M7" s="41">
        <f>IFERROR(HLOOKUP(L7,z점수환산표!$J$16:$S$17,2,TRUE),"")</f>
        <v>3</v>
      </c>
      <c r="N7" s="14">
        <f t="shared" si="1"/>
        <v>0.21190000000000001</v>
      </c>
      <c r="O7">
        <f t="shared" si="2"/>
        <v>5.0452380952380957E-3</v>
      </c>
      <c r="R7" s="76" t="s">
        <v>40</v>
      </c>
      <c r="S7" s="101">
        <f>IFERROR(SUM(O3:O26),"")</f>
        <v>0.20432380952380955</v>
      </c>
      <c r="T7" s="85">
        <f>IFERROR(SUM(O27:O50),"")</f>
        <v>0.20689259259259257</v>
      </c>
      <c r="U7" s="88">
        <f>IFERROR(SUM(O51:O74),"")</f>
        <v>0.27293500000000004</v>
      </c>
      <c r="V7" s="82">
        <f>IFERROR(S7*0.2+T7*0.4+U7*0.4,"")</f>
        <v>0.23279579894179897</v>
      </c>
      <c r="X7" s="54">
        <f>NORMINV(V7,4.5,2)</f>
        <v>3.0406589365307868</v>
      </c>
    </row>
    <row r="8" spans="1:24" x14ac:dyDescent="0.3">
      <c r="A8" s="114"/>
      <c r="B8" s="114"/>
      <c r="C8" s="38" t="s">
        <v>57</v>
      </c>
      <c r="D8" s="30">
        <v>2</v>
      </c>
      <c r="E8" s="30">
        <v>79</v>
      </c>
      <c r="F8" s="31">
        <v>53</v>
      </c>
      <c r="G8" s="31">
        <v>26.3</v>
      </c>
      <c r="H8" s="30">
        <v>3</v>
      </c>
      <c r="I8" s="35">
        <f t="shared" si="3"/>
        <v>1</v>
      </c>
      <c r="J8" s="14">
        <f>IFERROR(VLOOKUP(I8,z점수환산표!$A$1:$B$62,2,FALSE),"")</f>
        <v>0.15870000000000001</v>
      </c>
      <c r="K8" s="14">
        <f>IFERROR(VLOOKUP(H8,z점수환산표!$G$2:$H$10,2,FALSE),"")</f>
        <v>0.23</v>
      </c>
      <c r="L8" s="14">
        <f t="shared" si="0"/>
        <v>0.15870000000000001</v>
      </c>
      <c r="M8" s="41">
        <f>IFERROR(HLOOKUP(L8,z점수환산표!$J$16:$S$17,2,TRUE),"")</f>
        <v>3</v>
      </c>
      <c r="N8" s="14">
        <f t="shared" si="1"/>
        <v>0.31740000000000002</v>
      </c>
      <c r="O8">
        <f t="shared" si="2"/>
        <v>7.5571428571428578E-3</v>
      </c>
      <c r="R8" s="77"/>
      <c r="S8" s="102"/>
      <c r="T8" s="86"/>
      <c r="U8" s="89"/>
      <c r="V8" s="83"/>
      <c r="X8" s="55"/>
    </row>
    <row r="9" spans="1:24" ht="17.25" thickBot="1" x14ac:dyDescent="0.35">
      <c r="A9" s="114"/>
      <c r="B9" s="114"/>
      <c r="C9" s="38" t="s">
        <v>58</v>
      </c>
      <c r="D9" s="30">
        <v>3</v>
      </c>
      <c r="E9" s="30">
        <v>85</v>
      </c>
      <c r="F9" s="31">
        <v>56.5</v>
      </c>
      <c r="G9" s="31">
        <v>24.2</v>
      </c>
      <c r="H9" s="30">
        <v>3</v>
      </c>
      <c r="I9" s="35">
        <f t="shared" si="3"/>
        <v>1.2</v>
      </c>
      <c r="J9" s="14">
        <f>IFERROR(VLOOKUP(I9,z점수환산표!$A$1:$B$62,2,FALSE),"")</f>
        <v>0.11509999999999999</v>
      </c>
      <c r="K9" s="14">
        <f>IFERROR(VLOOKUP(H9,z점수환산표!$G$2:$H$10,2,FALSE),"")</f>
        <v>0.23</v>
      </c>
      <c r="L9" s="14">
        <f t="shared" si="0"/>
        <v>0.11509999999999999</v>
      </c>
      <c r="M9" s="41">
        <f>IFERROR(HLOOKUP(L9,z점수환산표!$J$16:$S$17,2,TRUE),"")</f>
        <v>3</v>
      </c>
      <c r="N9" s="14">
        <f t="shared" si="1"/>
        <v>0.3453</v>
      </c>
      <c r="O9">
        <f t="shared" si="2"/>
        <v>8.2214285714285705E-3</v>
      </c>
      <c r="R9" s="78"/>
      <c r="S9" s="103"/>
      <c r="T9" s="87"/>
      <c r="U9" s="90"/>
      <c r="V9" s="84"/>
      <c r="X9" s="56"/>
    </row>
    <row r="10" spans="1:24" ht="16.5" customHeight="1" x14ac:dyDescent="0.3">
      <c r="A10" s="114"/>
      <c r="B10" s="114"/>
      <c r="C10" s="38"/>
      <c r="D10" s="30"/>
      <c r="E10" s="30"/>
      <c r="F10" s="31"/>
      <c r="G10" s="31"/>
      <c r="H10" s="30"/>
      <c r="I10" s="35" t="str">
        <f t="shared" si="3"/>
        <v/>
      </c>
      <c r="J10" s="14" t="str">
        <f>IFERROR(VLOOKUP(I10,z점수환산표!$A$1:$B$62,2,FALSE),"")</f>
        <v/>
      </c>
      <c r="K10" s="14" t="str">
        <f>IFERROR(VLOOKUP(H10,z점수환산표!$G$2:$H$10,2,FALSE),"")</f>
        <v/>
      </c>
      <c r="L10" s="14" t="str">
        <f t="shared" si="0"/>
        <v/>
      </c>
      <c r="M10" s="41" t="str">
        <f>IFERROR(HLOOKUP(L10,z점수환산표!$J$16:$S$17,2,TRUE),"")</f>
        <v/>
      </c>
      <c r="N10" s="14" t="str">
        <f t="shared" si="1"/>
        <v/>
      </c>
      <c r="O10" t="str">
        <f t="shared" si="2"/>
        <v/>
      </c>
      <c r="S10" s="7"/>
      <c r="T10" s="7"/>
      <c r="U10" s="7"/>
      <c r="V10" s="44"/>
    </row>
    <row r="11" spans="1:24" ht="16.5" customHeight="1" x14ac:dyDescent="0.3">
      <c r="A11" s="114"/>
      <c r="B11" s="114"/>
      <c r="C11" s="38"/>
      <c r="D11" s="30"/>
      <c r="E11" s="30"/>
      <c r="F11" s="31"/>
      <c r="G11" s="31"/>
      <c r="H11" s="30"/>
      <c r="I11" s="35" t="str">
        <f t="shared" si="3"/>
        <v/>
      </c>
      <c r="J11" s="14" t="str">
        <f>IFERROR(VLOOKUP(I11,z점수환산표!$A$1:$B$62,2,FALSE),"")</f>
        <v/>
      </c>
      <c r="K11" s="14" t="str">
        <f>IFERROR(VLOOKUP(H11,z점수환산표!$G$2:$H$10,2,FALSE),"")</f>
        <v/>
      </c>
      <c r="L11" s="14" t="str">
        <f t="shared" si="0"/>
        <v/>
      </c>
      <c r="M11" s="41" t="str">
        <f>IFERROR(HLOOKUP(L11,z점수환산표!$J$16:$S$17,2,TRUE),"")</f>
        <v/>
      </c>
      <c r="N11" s="14" t="str">
        <f t="shared" si="1"/>
        <v/>
      </c>
      <c r="O11" t="str">
        <f t="shared" si="2"/>
        <v/>
      </c>
      <c r="V11" s="53" t="s">
        <v>41</v>
      </c>
    </row>
    <row r="12" spans="1:24" ht="17.25" thickBot="1" x14ac:dyDescent="0.35">
      <c r="A12" s="114"/>
      <c r="B12" s="114"/>
      <c r="C12" s="38"/>
      <c r="D12" s="30"/>
      <c r="E12" s="30"/>
      <c r="F12" s="31"/>
      <c r="G12" s="31"/>
      <c r="H12" s="30"/>
      <c r="I12" s="35" t="str">
        <f t="shared" si="3"/>
        <v/>
      </c>
      <c r="J12" s="14" t="str">
        <f>IFERROR(VLOOKUP(I12,z점수환산표!$A$1:$B$62,2,FALSE),"")</f>
        <v/>
      </c>
      <c r="K12" s="14" t="str">
        <f>IFERROR(VLOOKUP(H12,z점수환산표!$G$2:$H$10,2,FALSE),"")</f>
        <v/>
      </c>
      <c r="L12" s="14" t="str">
        <f t="shared" si="0"/>
        <v/>
      </c>
      <c r="M12" s="41" t="str">
        <f>IFERROR(HLOOKUP(L12,z점수환산표!$J$16:$S$17,2,TRUE),"")</f>
        <v/>
      </c>
      <c r="N12" s="14" t="str">
        <f t="shared" si="1"/>
        <v/>
      </c>
      <c r="O12" t="str">
        <f t="shared" si="2"/>
        <v/>
      </c>
      <c r="S12" s="5" t="s">
        <v>31</v>
      </c>
      <c r="T12" s="5" t="s">
        <v>32</v>
      </c>
      <c r="U12" s="5" t="s">
        <v>26</v>
      </c>
      <c r="V12" s="62"/>
    </row>
    <row r="13" spans="1:24" x14ac:dyDescent="0.3">
      <c r="A13" s="114"/>
      <c r="B13" s="114"/>
      <c r="C13" s="38"/>
      <c r="D13" s="30"/>
      <c r="E13" s="30"/>
      <c r="F13" s="31"/>
      <c r="G13" s="31"/>
      <c r="H13" s="30"/>
      <c r="I13" s="35" t="str">
        <f t="shared" si="3"/>
        <v/>
      </c>
      <c r="J13" s="14" t="str">
        <f>IFERROR(VLOOKUP(I13,z점수환산표!$A$1:$B$62,2,FALSE),"")</f>
        <v/>
      </c>
      <c r="K13" s="14" t="str">
        <f>IFERROR(VLOOKUP(H13,z점수환산표!$G$2:$H$10,2,FALSE),"")</f>
        <v/>
      </c>
      <c r="L13" s="14" t="str">
        <f t="shared" si="0"/>
        <v/>
      </c>
      <c r="M13" s="41" t="str">
        <f>IFERROR(HLOOKUP(L13,z점수환산표!$J$16:$S$17,2,TRUE),"")</f>
        <v/>
      </c>
      <c r="N13" s="14" t="str">
        <f t="shared" si="1"/>
        <v/>
      </c>
      <c r="O13" t="str">
        <f t="shared" si="2"/>
        <v/>
      </c>
      <c r="Q13" s="94" t="s">
        <v>21</v>
      </c>
      <c r="R13" s="76" t="s">
        <v>20</v>
      </c>
      <c r="S13" s="91">
        <f>IFERROR(ROUND(NORMSINV(1-S7),4),"")</f>
        <v>0.82630000000000003</v>
      </c>
      <c r="T13" s="95">
        <f>IFERROR(ROUND(NORMSINV(1-T7),4),"")</f>
        <v>0.81730000000000003</v>
      </c>
      <c r="U13" s="98">
        <f>IFERROR(ROUND(NORMSINV(1-U7),4),"")</f>
        <v>0.60399999999999998</v>
      </c>
      <c r="V13" s="59">
        <f>IFERROR(ROUND(NORMSINV(1-V7),4),"")</f>
        <v>0.72970000000000002</v>
      </c>
    </row>
    <row r="14" spans="1:24" ht="17.25" thickBot="1" x14ac:dyDescent="0.35">
      <c r="A14" s="114"/>
      <c r="B14" s="115"/>
      <c r="C14" s="39"/>
      <c r="D14" s="32"/>
      <c r="E14" s="32"/>
      <c r="F14" s="33"/>
      <c r="G14" s="33"/>
      <c r="H14" s="32"/>
      <c r="I14" s="36" t="str">
        <f t="shared" si="3"/>
        <v/>
      </c>
      <c r="J14" s="13" t="str">
        <f>IFERROR(VLOOKUP(I14,z점수환산표!$A$1:$B$62,2,FALSE),"")</f>
        <v/>
      </c>
      <c r="K14" s="13" t="str">
        <f>IFERROR(VLOOKUP(H14,z점수환산표!$G$2:$H$10,2,FALSE),"")</f>
        <v/>
      </c>
      <c r="L14" s="13" t="str">
        <f t="shared" si="0"/>
        <v/>
      </c>
      <c r="M14" s="42" t="str">
        <f>IFERROR(HLOOKUP(L14,z점수환산표!$J$16:$S$17,2,TRUE),"")</f>
        <v/>
      </c>
      <c r="N14" s="13" t="str">
        <f t="shared" si="1"/>
        <v/>
      </c>
      <c r="O14" t="str">
        <f t="shared" si="2"/>
        <v/>
      </c>
      <c r="Q14" s="94"/>
      <c r="R14" s="77"/>
      <c r="S14" s="92"/>
      <c r="T14" s="96"/>
      <c r="U14" s="99"/>
      <c r="V14" s="60"/>
    </row>
    <row r="15" spans="1:24" ht="17.25" thickBot="1" x14ac:dyDescent="0.35">
      <c r="A15" s="114"/>
      <c r="B15" s="113">
        <v>2</v>
      </c>
      <c r="C15" s="37" t="s">
        <v>52</v>
      </c>
      <c r="D15" s="28">
        <v>4</v>
      </c>
      <c r="E15" s="28">
        <v>86</v>
      </c>
      <c r="F15" s="29">
        <v>55.2</v>
      </c>
      <c r="G15" s="29">
        <v>23.8</v>
      </c>
      <c r="H15" s="28">
        <v>2</v>
      </c>
      <c r="I15" s="34">
        <f t="shared" si="3"/>
        <v>1.3</v>
      </c>
      <c r="J15" s="15">
        <f>IFERROR(VLOOKUP(I15,z점수환산표!$A$1:$B$62,2,FALSE),"")</f>
        <v>9.6799999999999997E-2</v>
      </c>
      <c r="K15" s="15">
        <f>IFERROR(VLOOKUP(H15,z점수환산표!$G$2:$H$10,2,FALSE),"")</f>
        <v>0.11</v>
      </c>
      <c r="L15" s="15">
        <f t="shared" si="0"/>
        <v>9.6799999999999997E-2</v>
      </c>
      <c r="M15" s="40">
        <f>IFERROR(HLOOKUP(L15,z점수환산표!$J$16:$S$17,2,TRUE),"")</f>
        <v>2</v>
      </c>
      <c r="N15" s="15">
        <f t="shared" si="1"/>
        <v>0.38719999999999999</v>
      </c>
      <c r="O15">
        <f t="shared" si="2"/>
        <v>9.219047619047618E-3</v>
      </c>
      <c r="Q15" s="94"/>
      <c r="R15" s="78"/>
      <c r="S15" s="93"/>
      <c r="T15" s="97"/>
      <c r="U15" s="100"/>
      <c r="V15" s="61"/>
    </row>
    <row r="16" spans="1:24" x14ac:dyDescent="0.3">
      <c r="A16" s="114"/>
      <c r="B16" s="114"/>
      <c r="C16" s="38" t="s">
        <v>59</v>
      </c>
      <c r="D16" s="30">
        <v>4</v>
      </c>
      <c r="E16" s="30">
        <v>69</v>
      </c>
      <c r="F16" s="31">
        <v>43.7</v>
      </c>
      <c r="G16" s="31">
        <v>24.4</v>
      </c>
      <c r="H16" s="30">
        <v>3</v>
      </c>
      <c r="I16" s="35">
        <f t="shared" si="3"/>
        <v>1</v>
      </c>
      <c r="J16" s="14">
        <f>IFERROR(VLOOKUP(I16,z점수환산표!$A$1:$B$62,2,FALSE),"")</f>
        <v>0.15870000000000001</v>
      </c>
      <c r="K16" s="14">
        <f>IFERROR(VLOOKUP(H16,z점수환산표!$G$2:$H$10,2,FALSE),"")</f>
        <v>0.23</v>
      </c>
      <c r="L16" s="14">
        <f t="shared" si="0"/>
        <v>0.15870000000000001</v>
      </c>
      <c r="M16" s="41">
        <f>IFERROR(HLOOKUP(L16,z점수환산표!$J$16:$S$17,2,TRUE),"")</f>
        <v>3</v>
      </c>
      <c r="N16" s="14">
        <f t="shared" si="1"/>
        <v>0.63480000000000003</v>
      </c>
      <c r="O16">
        <f t="shared" si="2"/>
        <v>1.5114285714285716E-2</v>
      </c>
      <c r="R16" s="5"/>
      <c r="S16" s="5"/>
      <c r="T16" s="5"/>
      <c r="U16" s="5"/>
      <c r="V16" s="5"/>
      <c r="X16" s="5" t="s">
        <v>44</v>
      </c>
    </row>
    <row r="17" spans="1:24" x14ac:dyDescent="0.3">
      <c r="A17" s="114"/>
      <c r="B17" s="114"/>
      <c r="C17" s="38" t="s">
        <v>54</v>
      </c>
      <c r="D17" s="30">
        <v>3</v>
      </c>
      <c r="E17" s="30">
        <v>80</v>
      </c>
      <c r="F17" s="31">
        <v>52.9</v>
      </c>
      <c r="G17" s="31">
        <v>26.4</v>
      </c>
      <c r="H17" s="30">
        <v>3</v>
      </c>
      <c r="I17" s="35">
        <f t="shared" si="3"/>
        <v>1</v>
      </c>
      <c r="J17" s="14">
        <f>IFERROR(VLOOKUP(I17,z점수환산표!$A$1:$B$62,2,FALSE),"")</f>
        <v>0.15870000000000001</v>
      </c>
      <c r="K17" s="14">
        <f>IFERROR(VLOOKUP(H17,z점수환산표!$G$2:$H$10,2,FALSE),"")</f>
        <v>0.23</v>
      </c>
      <c r="L17" s="14">
        <f t="shared" si="0"/>
        <v>0.15870000000000001</v>
      </c>
      <c r="M17" s="41">
        <f>IFERROR(HLOOKUP(L17,z점수환산표!$J$16:$S$17,2,TRUE),"")</f>
        <v>3</v>
      </c>
      <c r="N17" s="14">
        <f t="shared" si="1"/>
        <v>0.47610000000000002</v>
      </c>
      <c r="O17">
        <f t="shared" si="2"/>
        <v>1.1335714285714286E-2</v>
      </c>
      <c r="R17" s="5"/>
      <c r="S17" s="5"/>
      <c r="T17" s="5"/>
      <c r="U17" s="5"/>
      <c r="V17" s="5"/>
      <c r="X17" s="66" t="s">
        <v>42</v>
      </c>
    </row>
    <row r="18" spans="1:24" ht="17.25" customHeight="1" thickBot="1" x14ac:dyDescent="0.35">
      <c r="A18" s="114"/>
      <c r="B18" s="114"/>
      <c r="C18" s="38" t="s">
        <v>60</v>
      </c>
      <c r="D18" s="30">
        <v>4</v>
      </c>
      <c r="E18" s="30">
        <v>82</v>
      </c>
      <c r="F18" s="31">
        <v>60.1</v>
      </c>
      <c r="G18" s="31">
        <v>26.5</v>
      </c>
      <c r="H18" s="30">
        <v>4</v>
      </c>
      <c r="I18" s="35">
        <f t="shared" si="3"/>
        <v>0.8</v>
      </c>
      <c r="J18" s="14">
        <f>IFERROR(VLOOKUP(I18,z점수환산표!$A$1:$B$62,2,FALSE),"")</f>
        <v>0.21190000000000001</v>
      </c>
      <c r="K18" s="14">
        <f>IFERROR(VLOOKUP(H18,z점수환산표!$G$2:$H$10,2,FALSE),"")</f>
        <v>0.4</v>
      </c>
      <c r="L18" s="14">
        <f t="shared" si="0"/>
        <v>0.21190000000000001</v>
      </c>
      <c r="M18" s="41">
        <f>IFERROR(HLOOKUP(L18,z점수환산표!$J$16:$S$17,2,TRUE),"")</f>
        <v>3</v>
      </c>
      <c r="N18" s="14">
        <f t="shared" si="1"/>
        <v>0.84760000000000002</v>
      </c>
      <c r="O18">
        <f t="shared" si="2"/>
        <v>2.0180952380952383E-2</v>
      </c>
      <c r="R18" s="12" t="s">
        <v>28</v>
      </c>
      <c r="S18" s="12" t="s">
        <v>24</v>
      </c>
      <c r="T18" s="12" t="s">
        <v>25</v>
      </c>
      <c r="U18" s="12" t="s">
        <v>26</v>
      </c>
      <c r="V18" s="12" t="s">
        <v>27</v>
      </c>
      <c r="X18" s="67"/>
    </row>
    <row r="19" spans="1:24" ht="17.25" thickBot="1" x14ac:dyDescent="0.35">
      <c r="A19" s="114"/>
      <c r="B19" s="114"/>
      <c r="C19" s="38" t="s">
        <v>56</v>
      </c>
      <c r="D19" s="30">
        <v>1</v>
      </c>
      <c r="E19" s="30">
        <v>88</v>
      </c>
      <c r="F19" s="31">
        <v>66</v>
      </c>
      <c r="G19" s="31">
        <v>20</v>
      </c>
      <c r="H19" s="30">
        <v>3</v>
      </c>
      <c r="I19" s="35">
        <f t="shared" si="3"/>
        <v>1.1000000000000001</v>
      </c>
      <c r="J19" s="14">
        <f>IFERROR(VLOOKUP(I19,z점수환산표!$A$1:$B$62,2,FALSE),"")</f>
        <v>0.13569999999999999</v>
      </c>
      <c r="K19" s="14">
        <f>IFERROR(VLOOKUP(H19,z점수환산표!$G$2:$H$10,2,FALSE),"")</f>
        <v>0.23</v>
      </c>
      <c r="L19" s="14">
        <f t="shared" si="0"/>
        <v>0.13569999999999999</v>
      </c>
      <c r="M19" s="41">
        <f>IFERROR(HLOOKUP(L19,z점수환산표!$J$16:$S$17,2,TRUE),"")</f>
        <v>3</v>
      </c>
      <c r="N19" s="14">
        <f t="shared" si="1"/>
        <v>0.13569999999999999</v>
      </c>
      <c r="O19">
        <f t="shared" si="2"/>
        <v>3.2309523809523808E-3</v>
      </c>
      <c r="R19" s="16" t="s">
        <v>15</v>
      </c>
      <c r="S19" s="22">
        <v>14</v>
      </c>
      <c r="T19" s="18">
        <v>28</v>
      </c>
      <c r="U19" s="19">
        <v>28</v>
      </c>
      <c r="V19" s="19">
        <f>SUM(S19:U19)</f>
        <v>70</v>
      </c>
      <c r="X19" s="63">
        <f>IFERROR(SUMPRODUCT(D3:D26,H3:H26)/S6*0.2+SUMPRODUCT(D27:D50,H27:H50)/T6*0.4+SUMPRODUCT(D51:D74,H51:H74)/U6*0.4,"")</f>
        <v>3.7972486772486773</v>
      </c>
    </row>
    <row r="20" spans="1:24" ht="17.25" thickBot="1" x14ac:dyDescent="0.35">
      <c r="A20" s="114"/>
      <c r="B20" s="114"/>
      <c r="C20" s="38" t="s">
        <v>57</v>
      </c>
      <c r="D20" s="30">
        <v>2</v>
      </c>
      <c r="E20" s="30">
        <v>51</v>
      </c>
      <c r="F20" s="31">
        <v>51.2</v>
      </c>
      <c r="G20" s="31">
        <v>25.5</v>
      </c>
      <c r="H20" s="30">
        <v>5</v>
      </c>
      <c r="I20" s="35">
        <f t="shared" si="3"/>
        <v>0</v>
      </c>
      <c r="J20" s="14">
        <f>IFERROR(VLOOKUP(I20,z점수환산표!$A$1:$B$62,2,FALSE),"")</f>
        <v>0.5</v>
      </c>
      <c r="K20" s="14">
        <f>IFERROR(VLOOKUP(H20,z점수환산표!$G$2:$H$10,2,FALSE),"")</f>
        <v>0.6</v>
      </c>
      <c r="L20" s="14">
        <f t="shared" si="0"/>
        <v>0.5</v>
      </c>
      <c r="M20" s="41">
        <f>IFERROR(HLOOKUP(L20,z점수환산표!$J$16:$S$17,2,TRUE),"")</f>
        <v>5</v>
      </c>
      <c r="N20" s="14">
        <f t="shared" si="1"/>
        <v>1</v>
      </c>
      <c r="O20">
        <f t="shared" si="2"/>
        <v>2.3809523809523808E-2</v>
      </c>
      <c r="R20" s="17" t="s">
        <v>23</v>
      </c>
      <c r="S20" s="48">
        <f>IFERROR(S19*(1-S7),"")</f>
        <v>11.139466666666666</v>
      </c>
      <c r="T20" s="49">
        <f>IFERROR(T19*(1-T7),"")</f>
        <v>22.207007407407406</v>
      </c>
      <c r="U20" s="50">
        <f>IFERROR(U19*(1-U7),"")</f>
        <v>20.35782</v>
      </c>
      <c r="V20" s="51">
        <f>IFERROR(ROUND(SUM(S20:U20),4),"")</f>
        <v>53.704300000000003</v>
      </c>
      <c r="X20" s="64"/>
    </row>
    <row r="21" spans="1:24" ht="17.25" thickBot="1" x14ac:dyDescent="0.35">
      <c r="A21" s="114"/>
      <c r="B21" s="114"/>
      <c r="C21" s="38" t="s">
        <v>58</v>
      </c>
      <c r="D21" s="30">
        <v>3</v>
      </c>
      <c r="E21" s="30">
        <v>77</v>
      </c>
      <c r="F21" s="31">
        <v>58.6</v>
      </c>
      <c r="G21" s="31">
        <v>24.9</v>
      </c>
      <c r="H21" s="30">
        <v>4</v>
      </c>
      <c r="I21" s="35">
        <f t="shared" si="3"/>
        <v>0.7</v>
      </c>
      <c r="J21" s="14">
        <f>IFERROR(VLOOKUP(I21,z점수환산표!$A$1:$B$62,2,FALSE),"")</f>
        <v>0.24199999999999999</v>
      </c>
      <c r="K21" s="14">
        <f>IFERROR(VLOOKUP(H21,z점수환산표!$G$2:$H$10,2,FALSE),"")</f>
        <v>0.4</v>
      </c>
      <c r="L21" s="14">
        <f t="shared" si="0"/>
        <v>0.24199999999999999</v>
      </c>
      <c r="M21" s="41">
        <f>IFERROR(HLOOKUP(L21,z점수환산표!$J$16:$S$17,2,TRUE),"")</f>
        <v>4</v>
      </c>
      <c r="N21" s="14">
        <f t="shared" si="1"/>
        <v>0.72599999999999998</v>
      </c>
      <c r="O21">
        <f t="shared" si="2"/>
        <v>1.7285714285714286E-2</v>
      </c>
      <c r="Q21" s="21" t="s">
        <v>33</v>
      </c>
      <c r="R21" s="24" t="s">
        <v>45</v>
      </c>
      <c r="S21" s="25">
        <f>IFERROR(SUMPRODUCT(D1:D26,M1:M26)/S6,"")</f>
        <v>3.2857142857142856</v>
      </c>
      <c r="T21" s="26">
        <f>IFERROR(SUMPRODUCT(D27:D50,M27:M50)/T6,"")</f>
        <v>3.1111111111111112</v>
      </c>
      <c r="U21" s="27">
        <f>IFERROR(SUMPRODUCT(D51:D74,M51:M74)/U6,"")</f>
        <v>3.55</v>
      </c>
      <c r="V21" s="43">
        <f>IFERROR(S21*0.2+T21*0.4+U21*0.4,"")</f>
        <v>3.3215873015873014</v>
      </c>
      <c r="X21" s="65"/>
    </row>
    <row r="22" spans="1:24" x14ac:dyDescent="0.3">
      <c r="A22" s="114"/>
      <c r="B22" s="114"/>
      <c r="C22" s="38"/>
      <c r="D22" s="30"/>
      <c r="E22" s="30"/>
      <c r="F22" s="31"/>
      <c r="G22" s="31"/>
      <c r="H22" s="30"/>
      <c r="I22" s="35" t="str">
        <f t="shared" si="3"/>
        <v/>
      </c>
      <c r="J22" s="14" t="str">
        <f>IFERROR(VLOOKUP(I22,z점수환산표!$A$1:$B$62,2,FALSE),"")</f>
        <v/>
      </c>
      <c r="K22" s="14" t="str">
        <f>IFERROR(VLOOKUP(H22,z점수환산표!$G$2:$H$10,2,FALSE),"")</f>
        <v/>
      </c>
      <c r="L22" s="14" t="str">
        <f t="shared" si="0"/>
        <v/>
      </c>
      <c r="M22" s="41" t="str">
        <f>IFERROR(HLOOKUP(L22,z점수환산표!$J$16:$S$17,2,TRUE),"")</f>
        <v/>
      </c>
      <c r="N22" s="14" t="str">
        <f t="shared" si="1"/>
        <v/>
      </c>
      <c r="O22" t="str">
        <f t="shared" si="2"/>
        <v/>
      </c>
    </row>
    <row r="23" spans="1:24" ht="16.5" customHeight="1" x14ac:dyDescent="0.3">
      <c r="A23" s="114"/>
      <c r="B23" s="114"/>
      <c r="C23" s="38"/>
      <c r="D23" s="30"/>
      <c r="E23" s="30"/>
      <c r="F23" s="31"/>
      <c r="G23" s="31"/>
      <c r="H23" s="30"/>
      <c r="I23" s="35" t="str">
        <f t="shared" si="3"/>
        <v/>
      </c>
      <c r="J23" s="14" t="str">
        <f>IFERROR(VLOOKUP(I23,z점수환산표!$A$1:$B$62,2,FALSE),"")</f>
        <v/>
      </c>
      <c r="K23" s="14" t="str">
        <f>IFERROR(VLOOKUP(H23,z점수환산표!$G$2:$H$10,2,FALSE),"")</f>
        <v/>
      </c>
      <c r="L23" s="14" t="str">
        <f t="shared" si="0"/>
        <v/>
      </c>
      <c r="M23" s="41" t="str">
        <f>IFERROR(HLOOKUP(L23,z점수환산표!$J$16:$S$17,2,TRUE),"")</f>
        <v/>
      </c>
      <c r="N23" s="14" t="str">
        <f t="shared" si="1"/>
        <v/>
      </c>
      <c r="O23" t="str">
        <f t="shared" si="2"/>
        <v/>
      </c>
      <c r="Q23" s="81"/>
      <c r="R23" s="20"/>
    </row>
    <row r="24" spans="1:24" ht="17.25" thickBot="1" x14ac:dyDescent="0.35">
      <c r="A24" s="114"/>
      <c r="B24" s="114"/>
      <c r="C24" s="38"/>
      <c r="D24" s="30"/>
      <c r="E24" s="30"/>
      <c r="F24" s="31"/>
      <c r="G24" s="31"/>
      <c r="H24" s="30"/>
      <c r="I24" s="35" t="str">
        <f t="shared" si="3"/>
        <v/>
      </c>
      <c r="J24" s="14" t="str">
        <f>IFERROR(VLOOKUP(I24,z점수환산표!$A$1:$B$62,2,FALSE),"")</f>
        <v/>
      </c>
      <c r="K24" s="14" t="str">
        <f>IFERROR(VLOOKUP(H24,z점수환산표!$G$2:$H$10,2,FALSE),"")</f>
        <v/>
      </c>
      <c r="L24" s="14" t="str">
        <f t="shared" si="0"/>
        <v/>
      </c>
      <c r="M24" s="41" t="str">
        <f>IFERROR(HLOOKUP(L24,z점수환산표!$J$16:$S$17,2,TRUE),"")</f>
        <v/>
      </c>
      <c r="N24" s="14" t="str">
        <f t="shared" si="1"/>
        <v/>
      </c>
      <c r="O24" t="str">
        <f t="shared" si="2"/>
        <v/>
      </c>
      <c r="Q24" s="81"/>
      <c r="R24" s="53" t="s">
        <v>34</v>
      </c>
      <c r="S24" s="53"/>
      <c r="T24" s="5" t="s">
        <v>38</v>
      </c>
      <c r="U24" s="5"/>
      <c r="V24" s="5"/>
    </row>
    <row r="25" spans="1:24" ht="17.25" thickBot="1" x14ac:dyDescent="0.35">
      <c r="A25" s="114"/>
      <c r="B25" s="114"/>
      <c r="C25" s="38"/>
      <c r="D25" s="30"/>
      <c r="E25" s="30"/>
      <c r="F25" s="31"/>
      <c r="G25" s="31"/>
      <c r="H25" s="30"/>
      <c r="I25" s="35" t="str">
        <f t="shared" si="3"/>
        <v/>
      </c>
      <c r="J25" s="14" t="str">
        <f>IFERROR(VLOOKUP(I25,z점수환산표!$A$1:$B$62,2,FALSE),"")</f>
        <v/>
      </c>
      <c r="K25" s="14" t="str">
        <f>IFERROR(VLOOKUP(H25,z점수환산표!$G$2:$H$10,2,FALSE),"")</f>
        <v/>
      </c>
      <c r="L25" s="14" t="str">
        <f t="shared" si="0"/>
        <v/>
      </c>
      <c r="M25" s="41" t="str">
        <f>IFERROR(HLOOKUP(L25,z점수환산표!$J$16:$S$17,2,TRUE),"")</f>
        <v/>
      </c>
      <c r="N25" s="14" t="str">
        <f t="shared" si="1"/>
        <v/>
      </c>
      <c r="O25" t="str">
        <f t="shared" si="2"/>
        <v/>
      </c>
      <c r="Q25" s="81"/>
      <c r="R25" s="72" t="s">
        <v>35</v>
      </c>
      <c r="S25" s="73"/>
      <c r="T25" s="45">
        <v>30</v>
      </c>
    </row>
    <row r="26" spans="1:24" ht="17.25" thickBot="1" x14ac:dyDescent="0.35">
      <c r="A26" s="115"/>
      <c r="B26" s="115"/>
      <c r="C26" s="39"/>
      <c r="D26" s="32"/>
      <c r="E26" s="32"/>
      <c r="F26" s="33"/>
      <c r="G26" s="33"/>
      <c r="H26" s="32"/>
      <c r="I26" s="36" t="str">
        <f t="shared" si="3"/>
        <v/>
      </c>
      <c r="J26" s="13" t="str">
        <f>IFERROR(VLOOKUP(I26,z점수환산표!$A$1:$B$62,2,FALSE),"")</f>
        <v/>
      </c>
      <c r="K26" s="13" t="str">
        <f>IFERROR(VLOOKUP(H26,z점수환산표!$G$2:$H$10,2,FALSE),"")</f>
        <v/>
      </c>
      <c r="L26" s="13" t="str">
        <f t="shared" si="0"/>
        <v/>
      </c>
      <c r="M26" s="42" t="str">
        <f>IFERROR(HLOOKUP(L26,z점수환산표!$J$16:$S$17,2,TRUE),"")</f>
        <v/>
      </c>
      <c r="N26" s="13" t="str">
        <f t="shared" si="1"/>
        <v/>
      </c>
      <c r="O26" t="str">
        <f t="shared" si="2"/>
        <v/>
      </c>
      <c r="R26" s="68" t="s">
        <v>36</v>
      </c>
      <c r="S26" s="69"/>
      <c r="T26" s="46">
        <v>0</v>
      </c>
    </row>
    <row r="27" spans="1:24" ht="17.25" thickBot="1" x14ac:dyDescent="0.35">
      <c r="A27" s="112">
        <v>2</v>
      </c>
      <c r="B27" s="113">
        <v>1</v>
      </c>
      <c r="C27" s="37" t="s">
        <v>61</v>
      </c>
      <c r="D27" s="28">
        <v>4</v>
      </c>
      <c r="E27" s="28">
        <v>83</v>
      </c>
      <c r="F27" s="29">
        <v>63.3</v>
      </c>
      <c r="G27" s="29">
        <v>22.9</v>
      </c>
      <c r="H27" s="28">
        <v>3</v>
      </c>
      <c r="I27" s="34">
        <f t="shared" si="3"/>
        <v>0.9</v>
      </c>
      <c r="J27" s="15">
        <f>IFERROR(VLOOKUP(I27,z점수환산표!$A$1:$B$62,2,FALSE),"")</f>
        <v>0.18410000000000001</v>
      </c>
      <c r="K27" s="15">
        <f>IFERROR(VLOOKUP(H27,z점수환산표!$G$2:$H$10,2,FALSE),"")</f>
        <v>0.23</v>
      </c>
      <c r="L27" s="15">
        <f t="shared" si="0"/>
        <v>0.18410000000000001</v>
      </c>
      <c r="M27" s="40">
        <f>IFERROR(HLOOKUP(L27,z점수환산표!$J$16:$S$17,2,TRUE),"")</f>
        <v>3</v>
      </c>
      <c r="N27" s="15">
        <f t="shared" si="1"/>
        <v>0.73640000000000005</v>
      </c>
      <c r="O27">
        <f t="shared" ref="O27:O50" si="4">IFERROR(N27/$T$6,"")</f>
        <v>1.3637037037037038E-2</v>
      </c>
      <c r="R27" s="70" t="s">
        <v>37</v>
      </c>
      <c r="S27" s="71"/>
      <c r="T27" s="16">
        <f>30+IFERROR(5*T26/T25,0)</f>
        <v>30</v>
      </c>
    </row>
    <row r="28" spans="1:24" x14ac:dyDescent="0.3">
      <c r="A28" s="112"/>
      <c r="B28" s="114"/>
      <c r="C28" s="38" t="s">
        <v>62</v>
      </c>
      <c r="D28" s="30">
        <v>8</v>
      </c>
      <c r="E28" s="30">
        <v>68</v>
      </c>
      <c r="F28" s="31">
        <v>50.7</v>
      </c>
      <c r="G28" s="31">
        <v>21.9</v>
      </c>
      <c r="H28" s="30">
        <v>4</v>
      </c>
      <c r="I28" s="35">
        <f t="shared" si="3"/>
        <v>0.8</v>
      </c>
      <c r="J28" s="14">
        <f>IFERROR(VLOOKUP(I28,z점수환산표!$A$1:$B$62,2,FALSE),"")</f>
        <v>0.21190000000000001</v>
      </c>
      <c r="K28" s="14">
        <f>IFERROR(VLOOKUP(H28,z점수환산표!$G$2:$H$10,2,FALSE),"")</f>
        <v>0.4</v>
      </c>
      <c r="L28" s="14">
        <f t="shared" si="0"/>
        <v>0.21190000000000001</v>
      </c>
      <c r="M28" s="41">
        <f>IFERROR(HLOOKUP(L28,z점수환산표!$J$16:$S$17,2,TRUE),"")</f>
        <v>3</v>
      </c>
      <c r="N28" s="14">
        <f t="shared" si="1"/>
        <v>1.6952</v>
      </c>
      <c r="O28">
        <f t="shared" si="4"/>
        <v>3.139259259259259E-2</v>
      </c>
    </row>
    <row r="29" spans="1:24" ht="17.25" thickBot="1" x14ac:dyDescent="0.35">
      <c r="A29" s="112"/>
      <c r="B29" s="114"/>
      <c r="C29" s="38" t="s">
        <v>63</v>
      </c>
      <c r="D29" s="30">
        <v>2</v>
      </c>
      <c r="E29" s="30">
        <v>68</v>
      </c>
      <c r="F29" s="31">
        <v>57.8</v>
      </c>
      <c r="G29" s="31">
        <v>25.3</v>
      </c>
      <c r="H29" s="30">
        <v>5</v>
      </c>
      <c r="I29" s="35">
        <f t="shared" si="3"/>
        <v>0.4</v>
      </c>
      <c r="J29" s="14">
        <f>IFERROR(VLOOKUP(I29,z점수환산표!$A$1:$B$62,2,FALSE),"")</f>
        <v>0.34460000000000002</v>
      </c>
      <c r="K29" s="14">
        <f>IFERROR(VLOOKUP(H29,z점수환산표!$G$2:$H$10,2,FALSE),"")</f>
        <v>0.6</v>
      </c>
      <c r="L29" s="14">
        <f t="shared" si="0"/>
        <v>0.34460000000000002</v>
      </c>
      <c r="M29" s="41">
        <f>IFERROR(HLOOKUP(L29,z점수환산표!$J$16:$S$17,2,TRUE),"")</f>
        <v>4</v>
      </c>
      <c r="N29" s="14">
        <f t="shared" si="1"/>
        <v>0.68920000000000003</v>
      </c>
      <c r="O29">
        <f t="shared" si="4"/>
        <v>1.2762962962962964E-2</v>
      </c>
    </row>
    <row r="30" spans="1:24" ht="17.25" thickBot="1" x14ac:dyDescent="0.35">
      <c r="A30" s="112"/>
      <c r="B30" s="114"/>
      <c r="C30" s="38" t="s">
        <v>64</v>
      </c>
      <c r="D30" s="30">
        <v>2</v>
      </c>
      <c r="E30" s="30">
        <v>75</v>
      </c>
      <c r="F30" s="31">
        <v>61.7</v>
      </c>
      <c r="G30" s="31">
        <v>22.6</v>
      </c>
      <c r="H30" s="30">
        <v>4</v>
      </c>
      <c r="I30" s="35">
        <f t="shared" si="3"/>
        <v>0.6</v>
      </c>
      <c r="J30" s="14">
        <f>IFERROR(VLOOKUP(I30,z점수환산표!$A$1:$B$62,2,FALSE),"")</f>
        <v>0.27429999999999999</v>
      </c>
      <c r="K30" s="14">
        <f>IFERROR(VLOOKUP(H30,z점수환산표!$G$2:$H$10,2,FALSE),"")</f>
        <v>0.4</v>
      </c>
      <c r="L30" s="14">
        <f t="shared" si="0"/>
        <v>0.27429999999999999</v>
      </c>
      <c r="M30" s="41">
        <f>IFERROR(HLOOKUP(L30,z점수환산표!$J$16:$S$17,2,TRUE),"")</f>
        <v>4</v>
      </c>
      <c r="N30" s="14">
        <f t="shared" si="1"/>
        <v>0.54859999999999998</v>
      </c>
      <c r="O30">
        <f t="shared" si="4"/>
        <v>1.0159259259259259E-2</v>
      </c>
      <c r="R30" s="74" t="s">
        <v>50</v>
      </c>
      <c r="S30" s="75"/>
      <c r="T30" s="52">
        <f>V20+T27</f>
        <v>83.704300000000003</v>
      </c>
    </row>
    <row r="31" spans="1:24" ht="17.25" thickBot="1" x14ac:dyDescent="0.35">
      <c r="A31" s="112"/>
      <c r="B31" s="114"/>
      <c r="C31" s="38" t="s">
        <v>65</v>
      </c>
      <c r="D31" s="30">
        <v>2</v>
      </c>
      <c r="E31" s="30">
        <v>80</v>
      </c>
      <c r="F31" s="31">
        <v>40.799999999999997</v>
      </c>
      <c r="G31" s="31">
        <v>26.6</v>
      </c>
      <c r="H31" s="30">
        <v>3</v>
      </c>
      <c r="I31" s="35">
        <f t="shared" si="3"/>
        <v>1.5</v>
      </c>
      <c r="J31" s="14">
        <f>IFERROR(VLOOKUP(I31,z점수환산표!$A$1:$B$62,2,FALSE),"")</f>
        <v>6.6799999999999998E-2</v>
      </c>
      <c r="K31" s="14">
        <f>IFERROR(VLOOKUP(H31,z점수환산표!$G$2:$H$10,2,FALSE),"")</f>
        <v>0.23</v>
      </c>
      <c r="L31" s="14">
        <f t="shared" si="0"/>
        <v>6.6799999999999998E-2</v>
      </c>
      <c r="M31" s="41">
        <f>IFERROR(HLOOKUP(L31,z점수환산표!$J$16:$S$17,2,TRUE),"")</f>
        <v>2</v>
      </c>
      <c r="N31" s="14">
        <f t="shared" si="1"/>
        <v>0.1336</v>
      </c>
      <c r="O31">
        <f t="shared" si="4"/>
        <v>2.4740740740740738E-3</v>
      </c>
      <c r="R31" s="74" t="s">
        <v>51</v>
      </c>
      <c r="S31" s="75"/>
      <c r="T31" s="52">
        <f>ROUND(T30*0.7,4)</f>
        <v>58.593000000000004</v>
      </c>
    </row>
    <row r="32" spans="1:24" x14ac:dyDescent="0.3">
      <c r="A32" s="112"/>
      <c r="B32" s="114"/>
      <c r="C32" s="38" t="s">
        <v>66</v>
      </c>
      <c r="D32" s="30">
        <v>2</v>
      </c>
      <c r="E32" s="30">
        <v>83</v>
      </c>
      <c r="F32" s="31">
        <v>56.3</v>
      </c>
      <c r="G32" s="31">
        <v>26</v>
      </c>
      <c r="H32" s="30">
        <v>3</v>
      </c>
      <c r="I32" s="35">
        <f t="shared" si="3"/>
        <v>1</v>
      </c>
      <c r="J32" s="14">
        <f>IFERROR(VLOOKUP(I32,z점수환산표!$A$1:$B$62,2,FALSE),"")</f>
        <v>0.15870000000000001</v>
      </c>
      <c r="K32" s="14">
        <f>IFERROR(VLOOKUP(H32,z점수환산표!$G$2:$H$10,2,FALSE),"")</f>
        <v>0.23</v>
      </c>
      <c r="L32" s="14">
        <f t="shared" si="0"/>
        <v>0.15870000000000001</v>
      </c>
      <c r="M32" s="41">
        <f>IFERROR(HLOOKUP(L32,z점수환산표!$J$16:$S$17,2,TRUE),"")</f>
        <v>3</v>
      </c>
      <c r="N32" s="14">
        <f t="shared" si="1"/>
        <v>0.31740000000000002</v>
      </c>
      <c r="O32">
        <f t="shared" si="4"/>
        <v>5.8777777777777778E-3</v>
      </c>
    </row>
    <row r="33" spans="1:15" x14ac:dyDescent="0.3">
      <c r="A33" s="112"/>
      <c r="B33" s="114"/>
      <c r="C33" s="38" t="s">
        <v>67</v>
      </c>
      <c r="D33" s="30">
        <v>4</v>
      </c>
      <c r="E33" s="30">
        <v>83</v>
      </c>
      <c r="F33" s="31">
        <v>57.4</v>
      </c>
      <c r="G33" s="31">
        <v>25.8</v>
      </c>
      <c r="H33" s="30">
        <v>3</v>
      </c>
      <c r="I33" s="35">
        <f t="shared" si="3"/>
        <v>1</v>
      </c>
      <c r="J33" s="14">
        <f>IFERROR(VLOOKUP(I33,z점수환산표!$A$1:$B$62,2,FALSE),"")</f>
        <v>0.15870000000000001</v>
      </c>
      <c r="K33" s="14">
        <f>IFERROR(VLOOKUP(H33,z점수환산표!$G$2:$H$10,2,FALSE),"")</f>
        <v>0.23</v>
      </c>
      <c r="L33" s="14">
        <f t="shared" si="0"/>
        <v>0.15870000000000001</v>
      </c>
      <c r="M33" s="41">
        <f>IFERROR(HLOOKUP(L33,z점수환산표!$J$16:$S$17,2,TRUE),"")</f>
        <v>3</v>
      </c>
      <c r="N33" s="14">
        <f t="shared" si="1"/>
        <v>0.63480000000000003</v>
      </c>
      <c r="O33">
        <f t="shared" si="4"/>
        <v>1.1755555555555556E-2</v>
      </c>
    </row>
    <row r="34" spans="1:15" x14ac:dyDescent="0.3">
      <c r="A34" s="112"/>
      <c r="B34" s="114"/>
      <c r="C34" s="38" t="s">
        <v>68</v>
      </c>
      <c r="D34" s="30">
        <v>1</v>
      </c>
      <c r="E34" s="30">
        <v>86</v>
      </c>
      <c r="F34" s="31">
        <v>71.400000000000006</v>
      </c>
      <c r="G34" s="31">
        <v>22.5</v>
      </c>
      <c r="H34" s="30">
        <v>4</v>
      </c>
      <c r="I34" s="35">
        <f t="shared" si="3"/>
        <v>0.6</v>
      </c>
      <c r="J34" s="14">
        <f>IFERROR(VLOOKUP(I34,z점수환산표!$A$1:$B$62,2,FALSE),"")</f>
        <v>0.27429999999999999</v>
      </c>
      <c r="K34" s="14">
        <f>IFERROR(VLOOKUP(H34,z점수환산표!$G$2:$H$10,2,FALSE),"")</f>
        <v>0.4</v>
      </c>
      <c r="L34" s="14">
        <f t="shared" si="0"/>
        <v>0.27429999999999999</v>
      </c>
      <c r="M34" s="41">
        <f>IFERROR(HLOOKUP(L34,z점수환산표!$J$16:$S$17,2,TRUE),"")</f>
        <v>4</v>
      </c>
      <c r="N34" s="14">
        <f t="shared" si="1"/>
        <v>0.27429999999999999</v>
      </c>
      <c r="O34">
        <f t="shared" si="4"/>
        <v>5.0796296296296293E-3</v>
      </c>
    </row>
    <row r="35" spans="1:15" x14ac:dyDescent="0.3">
      <c r="A35" s="112"/>
      <c r="B35" s="114"/>
      <c r="C35" s="38" t="s">
        <v>69</v>
      </c>
      <c r="D35" s="30">
        <v>2</v>
      </c>
      <c r="E35" s="30">
        <v>68</v>
      </c>
      <c r="F35" s="31">
        <v>54</v>
      </c>
      <c r="G35" s="31">
        <v>18.5</v>
      </c>
      <c r="H35" s="30">
        <v>4</v>
      </c>
      <c r="I35" s="35">
        <f t="shared" si="3"/>
        <v>0.8</v>
      </c>
      <c r="J35" s="14">
        <f>IFERROR(VLOOKUP(I35,z점수환산표!$A$1:$B$62,2,FALSE),"")</f>
        <v>0.21190000000000001</v>
      </c>
      <c r="K35" s="14">
        <f>IFERROR(VLOOKUP(H35,z점수환산표!$G$2:$H$10,2,FALSE),"")</f>
        <v>0.4</v>
      </c>
      <c r="L35" s="14">
        <f t="shared" ref="L35:L66" si="5">IF(COUNT(K35)=1,MIN(J35,K35),"")</f>
        <v>0.21190000000000001</v>
      </c>
      <c r="M35" s="41">
        <f>IFERROR(HLOOKUP(L35,z점수환산표!$J$16:$S$17,2,TRUE),"")</f>
        <v>3</v>
      </c>
      <c r="N35" s="14">
        <f t="shared" ref="N35:N62" si="6">IFERROR(D35*L35,"")</f>
        <v>0.42380000000000001</v>
      </c>
      <c r="O35">
        <f t="shared" si="4"/>
        <v>7.8481481481481475E-3</v>
      </c>
    </row>
    <row r="36" spans="1:15" x14ac:dyDescent="0.3">
      <c r="A36" s="112"/>
      <c r="B36" s="114"/>
      <c r="C36" s="38"/>
      <c r="D36" s="30"/>
      <c r="E36" s="30"/>
      <c r="F36" s="31"/>
      <c r="G36" s="31"/>
      <c r="H36" s="30"/>
      <c r="I36" s="35" t="str">
        <f t="shared" si="3"/>
        <v/>
      </c>
      <c r="J36" s="14" t="str">
        <f>IFERROR(VLOOKUP(I36,z점수환산표!$A$1:$B$62,2,FALSE),"")</f>
        <v/>
      </c>
      <c r="K36" s="14" t="str">
        <f>IFERROR(VLOOKUP(H36,z점수환산표!$G$2:$H$10,2,FALSE),"")</f>
        <v/>
      </c>
      <c r="L36" s="14" t="str">
        <f t="shared" si="5"/>
        <v/>
      </c>
      <c r="M36" s="41" t="str">
        <f>IFERROR(HLOOKUP(L36,z점수환산표!$J$16:$S$17,2,TRUE),"")</f>
        <v/>
      </c>
      <c r="N36" s="14" t="str">
        <f t="shared" si="6"/>
        <v/>
      </c>
      <c r="O36" t="str">
        <f t="shared" si="4"/>
        <v/>
      </c>
    </row>
    <row r="37" spans="1:15" x14ac:dyDescent="0.3">
      <c r="A37" s="112"/>
      <c r="B37" s="114"/>
      <c r="C37" s="38"/>
      <c r="D37" s="30"/>
      <c r="E37" s="30"/>
      <c r="F37" s="31"/>
      <c r="G37" s="31"/>
      <c r="H37" s="30"/>
      <c r="I37" s="35" t="str">
        <f t="shared" si="3"/>
        <v/>
      </c>
      <c r="J37" s="14" t="str">
        <f>IFERROR(VLOOKUP(I37,z점수환산표!$A$1:$B$62,2,FALSE),"")</f>
        <v/>
      </c>
      <c r="K37" s="14" t="str">
        <f>IFERROR(VLOOKUP(H37,z점수환산표!$G$2:$H$10,2,FALSE),"")</f>
        <v/>
      </c>
      <c r="L37" s="14" t="str">
        <f t="shared" si="5"/>
        <v/>
      </c>
      <c r="M37" s="41" t="str">
        <f>IFERROR(HLOOKUP(L37,z점수환산표!$J$16:$S$17,2,TRUE),"")</f>
        <v/>
      </c>
      <c r="N37" s="14" t="str">
        <f t="shared" si="6"/>
        <v/>
      </c>
      <c r="O37" t="str">
        <f t="shared" si="4"/>
        <v/>
      </c>
    </row>
    <row r="38" spans="1:15" ht="17.25" thickBot="1" x14ac:dyDescent="0.35">
      <c r="A38" s="112"/>
      <c r="B38" s="115"/>
      <c r="C38" s="39"/>
      <c r="D38" s="32"/>
      <c r="E38" s="32"/>
      <c r="F38" s="33"/>
      <c r="G38" s="33"/>
      <c r="H38" s="32"/>
      <c r="I38" s="36" t="str">
        <f t="shared" si="3"/>
        <v/>
      </c>
      <c r="J38" s="13" t="str">
        <f>IFERROR(VLOOKUP(I38,z점수환산표!$A$1:$B$62,2,FALSE),"")</f>
        <v/>
      </c>
      <c r="K38" s="13" t="str">
        <f>IFERROR(VLOOKUP(H38,z점수환산표!$G$2:$H$10,2,FALSE),"")</f>
        <v/>
      </c>
      <c r="L38" s="13" t="str">
        <f t="shared" si="5"/>
        <v/>
      </c>
      <c r="M38" s="42" t="str">
        <f>IFERROR(HLOOKUP(L38,z점수환산표!$J$16:$S$17,2,TRUE),"")</f>
        <v/>
      </c>
      <c r="N38" s="13" t="str">
        <f t="shared" si="6"/>
        <v/>
      </c>
      <c r="O38" t="str">
        <f t="shared" si="4"/>
        <v/>
      </c>
    </row>
    <row r="39" spans="1:15" x14ac:dyDescent="0.3">
      <c r="A39" s="112"/>
      <c r="B39" s="113">
        <v>2</v>
      </c>
      <c r="C39" s="37" t="s">
        <v>61</v>
      </c>
      <c r="D39" s="28">
        <v>4</v>
      </c>
      <c r="E39" s="28">
        <v>83</v>
      </c>
      <c r="F39" s="29">
        <v>63.3</v>
      </c>
      <c r="G39" s="29">
        <v>22.9</v>
      </c>
      <c r="H39" s="28">
        <v>5</v>
      </c>
      <c r="I39" s="34">
        <f t="shared" si="3"/>
        <v>0.9</v>
      </c>
      <c r="J39" s="15">
        <f>IFERROR(VLOOKUP(I39,z점수환산표!$A$1:$B$62,2,FALSE),"")</f>
        <v>0.18410000000000001</v>
      </c>
      <c r="K39" s="15">
        <f>IFERROR(VLOOKUP(H39,z점수환산표!$G$2:$H$10,2,FALSE),"")</f>
        <v>0.6</v>
      </c>
      <c r="L39" s="15">
        <f t="shared" si="5"/>
        <v>0.18410000000000001</v>
      </c>
      <c r="M39" s="40">
        <f>IFERROR(HLOOKUP(L39,z점수환산표!$J$16:$S$17,2,TRUE),"")</f>
        <v>3</v>
      </c>
      <c r="N39" s="15">
        <f t="shared" si="6"/>
        <v>0.73640000000000005</v>
      </c>
      <c r="O39">
        <f t="shared" si="4"/>
        <v>1.3637037037037038E-2</v>
      </c>
    </row>
    <row r="40" spans="1:15" x14ac:dyDescent="0.3">
      <c r="A40" s="112"/>
      <c r="B40" s="114"/>
      <c r="C40" s="38" t="s">
        <v>70</v>
      </c>
      <c r="D40" s="30">
        <v>8</v>
      </c>
      <c r="E40" s="30">
        <v>68</v>
      </c>
      <c r="F40" s="31">
        <v>50.7</v>
      </c>
      <c r="G40" s="31">
        <v>21.9</v>
      </c>
      <c r="H40" s="30">
        <v>4</v>
      </c>
      <c r="I40" s="35">
        <f t="shared" si="3"/>
        <v>0.8</v>
      </c>
      <c r="J40" s="14">
        <f>IFERROR(VLOOKUP(I40,z점수환산표!$A$1:$B$62,2,FALSE),"")</f>
        <v>0.21190000000000001</v>
      </c>
      <c r="K40" s="14">
        <f>IFERROR(VLOOKUP(H40,z점수환산표!$G$2:$H$10,2,FALSE),"")</f>
        <v>0.4</v>
      </c>
      <c r="L40" s="14">
        <f t="shared" si="5"/>
        <v>0.21190000000000001</v>
      </c>
      <c r="M40" s="41">
        <f>IFERROR(HLOOKUP(L40,z점수환산표!$J$16:$S$17,2,TRUE),"")</f>
        <v>3</v>
      </c>
      <c r="N40" s="14">
        <f t="shared" si="6"/>
        <v>1.6952</v>
      </c>
      <c r="O40">
        <f t="shared" si="4"/>
        <v>3.139259259259259E-2</v>
      </c>
    </row>
    <row r="41" spans="1:15" x14ac:dyDescent="0.3">
      <c r="A41" s="112"/>
      <c r="B41" s="114"/>
      <c r="C41" s="38" t="s">
        <v>63</v>
      </c>
      <c r="D41" s="30">
        <v>2</v>
      </c>
      <c r="E41" s="30">
        <v>68</v>
      </c>
      <c r="F41" s="31">
        <v>57.8</v>
      </c>
      <c r="G41" s="31">
        <v>25.3</v>
      </c>
      <c r="H41" s="30">
        <v>2</v>
      </c>
      <c r="I41" s="35">
        <f t="shared" si="3"/>
        <v>0.4</v>
      </c>
      <c r="J41" s="14">
        <f>IFERROR(VLOOKUP(I41,z점수환산표!$A$1:$B$62,2,FALSE),"")</f>
        <v>0.34460000000000002</v>
      </c>
      <c r="K41" s="14">
        <f>IFERROR(VLOOKUP(H41,z점수환산표!$G$2:$H$10,2,FALSE),"")</f>
        <v>0.11</v>
      </c>
      <c r="L41" s="14">
        <f t="shared" si="5"/>
        <v>0.11</v>
      </c>
      <c r="M41" s="41">
        <f>IFERROR(HLOOKUP(L41,z점수환산표!$J$16:$S$17,2,TRUE),"")</f>
        <v>2</v>
      </c>
      <c r="N41" s="14">
        <f t="shared" si="6"/>
        <v>0.22</v>
      </c>
      <c r="O41">
        <f t="shared" si="4"/>
        <v>4.0740740740740737E-3</v>
      </c>
    </row>
    <row r="42" spans="1:15" x14ac:dyDescent="0.3">
      <c r="A42" s="112"/>
      <c r="B42" s="114"/>
      <c r="C42" s="38" t="s">
        <v>64</v>
      </c>
      <c r="D42" s="30">
        <v>2</v>
      </c>
      <c r="E42" s="30">
        <v>75</v>
      </c>
      <c r="F42" s="31">
        <v>61.7</v>
      </c>
      <c r="G42" s="31">
        <v>22.6</v>
      </c>
      <c r="H42" s="30">
        <v>5</v>
      </c>
      <c r="I42" s="35">
        <f t="shared" si="3"/>
        <v>0.6</v>
      </c>
      <c r="J42" s="14">
        <f>IFERROR(VLOOKUP(I42,z점수환산표!$A$1:$B$62,2,FALSE),"")</f>
        <v>0.27429999999999999</v>
      </c>
      <c r="K42" s="14">
        <f>IFERROR(VLOOKUP(H42,z점수환산표!$G$2:$H$10,2,FALSE),"")</f>
        <v>0.6</v>
      </c>
      <c r="L42" s="14">
        <f t="shared" si="5"/>
        <v>0.27429999999999999</v>
      </c>
      <c r="M42" s="41">
        <f>IFERROR(HLOOKUP(L42,z점수환산표!$J$16:$S$17,2,TRUE),"")</f>
        <v>4</v>
      </c>
      <c r="N42" s="14">
        <f t="shared" si="6"/>
        <v>0.54859999999999998</v>
      </c>
      <c r="O42">
        <f t="shared" si="4"/>
        <v>1.0159259259259259E-2</v>
      </c>
    </row>
    <row r="43" spans="1:15" x14ac:dyDescent="0.3">
      <c r="A43" s="112"/>
      <c r="B43" s="114"/>
      <c r="C43" s="38" t="s">
        <v>65</v>
      </c>
      <c r="D43" s="30">
        <v>2</v>
      </c>
      <c r="E43" s="30">
        <v>80</v>
      </c>
      <c r="F43" s="31">
        <v>40.799999999999997</v>
      </c>
      <c r="G43" s="31">
        <v>26.6</v>
      </c>
      <c r="H43" s="30">
        <v>3</v>
      </c>
      <c r="I43" s="35">
        <f t="shared" si="3"/>
        <v>1.5</v>
      </c>
      <c r="J43" s="14">
        <f>IFERROR(VLOOKUP(I43,z점수환산표!$A$1:$B$62,2,FALSE),"")</f>
        <v>6.6799999999999998E-2</v>
      </c>
      <c r="K43" s="14">
        <f>IFERROR(VLOOKUP(H43,z점수환산표!$G$2:$H$10,2,FALSE),"")</f>
        <v>0.23</v>
      </c>
      <c r="L43" s="14">
        <f t="shared" si="5"/>
        <v>6.6799999999999998E-2</v>
      </c>
      <c r="M43" s="41">
        <f>IFERROR(HLOOKUP(L43,z점수환산표!$J$16:$S$17,2,TRUE),"")</f>
        <v>2</v>
      </c>
      <c r="N43" s="14">
        <f t="shared" si="6"/>
        <v>0.1336</v>
      </c>
      <c r="O43">
        <f t="shared" si="4"/>
        <v>2.4740740740740738E-3</v>
      </c>
    </row>
    <row r="44" spans="1:15" x14ac:dyDescent="0.3">
      <c r="A44" s="112"/>
      <c r="B44" s="114"/>
      <c r="C44" s="38" t="s">
        <v>66</v>
      </c>
      <c r="D44" s="30">
        <v>2</v>
      </c>
      <c r="E44" s="30">
        <v>83</v>
      </c>
      <c r="F44" s="31">
        <v>56.3</v>
      </c>
      <c r="G44" s="31">
        <v>26</v>
      </c>
      <c r="H44" s="30">
        <v>3</v>
      </c>
      <c r="I44" s="35">
        <f t="shared" si="3"/>
        <v>1</v>
      </c>
      <c r="J44" s="14">
        <f>IFERROR(VLOOKUP(I44,z점수환산표!$A$1:$B$62,2,FALSE),"")</f>
        <v>0.15870000000000001</v>
      </c>
      <c r="K44" s="14">
        <f>IFERROR(VLOOKUP(H44,z점수환산표!$G$2:$H$10,2,FALSE),"")</f>
        <v>0.23</v>
      </c>
      <c r="L44" s="14">
        <f t="shared" si="5"/>
        <v>0.15870000000000001</v>
      </c>
      <c r="M44" s="41">
        <f>IFERROR(HLOOKUP(L44,z점수환산표!$J$16:$S$17,2,TRUE),"")</f>
        <v>3</v>
      </c>
      <c r="N44" s="14">
        <f t="shared" si="6"/>
        <v>0.31740000000000002</v>
      </c>
      <c r="O44">
        <f t="shared" si="4"/>
        <v>5.8777777777777778E-3</v>
      </c>
    </row>
    <row r="45" spans="1:15" x14ac:dyDescent="0.3">
      <c r="A45" s="112"/>
      <c r="B45" s="114"/>
      <c r="C45" s="38" t="s">
        <v>67</v>
      </c>
      <c r="D45" s="30">
        <v>4</v>
      </c>
      <c r="E45" s="30">
        <v>83</v>
      </c>
      <c r="F45" s="31">
        <v>57.4</v>
      </c>
      <c r="G45" s="31">
        <v>25.8</v>
      </c>
      <c r="H45" s="30">
        <v>5</v>
      </c>
      <c r="I45" s="35">
        <f t="shared" si="3"/>
        <v>1</v>
      </c>
      <c r="J45" s="14">
        <f>IFERROR(VLOOKUP(I45,z점수환산표!$A$1:$B$62,2,FALSE),"")</f>
        <v>0.15870000000000001</v>
      </c>
      <c r="K45" s="14">
        <f>IFERROR(VLOOKUP(H45,z점수환산표!$G$2:$H$10,2,FALSE),"")</f>
        <v>0.6</v>
      </c>
      <c r="L45" s="14">
        <f t="shared" si="5"/>
        <v>0.15870000000000001</v>
      </c>
      <c r="M45" s="41">
        <f>IFERROR(HLOOKUP(L45,z점수환산표!$J$16:$S$17,2,TRUE),"")</f>
        <v>3</v>
      </c>
      <c r="N45" s="14">
        <f t="shared" si="6"/>
        <v>0.63480000000000003</v>
      </c>
      <c r="O45">
        <f t="shared" si="4"/>
        <v>1.1755555555555556E-2</v>
      </c>
    </row>
    <row r="46" spans="1:15" x14ac:dyDescent="0.3">
      <c r="A46" s="112"/>
      <c r="B46" s="114"/>
      <c r="C46" s="38" t="s">
        <v>68</v>
      </c>
      <c r="D46" s="30">
        <v>1</v>
      </c>
      <c r="E46" s="30">
        <v>86</v>
      </c>
      <c r="F46" s="31">
        <v>71.400000000000006</v>
      </c>
      <c r="G46" s="31">
        <v>22.5</v>
      </c>
      <c r="H46" s="30">
        <v>5</v>
      </c>
      <c r="I46" s="35">
        <f t="shared" si="3"/>
        <v>0.6</v>
      </c>
      <c r="J46" s="14">
        <f>IFERROR(VLOOKUP(I46,z점수환산표!$A$1:$B$62,2,FALSE),"")</f>
        <v>0.27429999999999999</v>
      </c>
      <c r="K46" s="14">
        <f>IFERROR(VLOOKUP(H46,z점수환산표!$G$2:$H$10,2,FALSE),"")</f>
        <v>0.6</v>
      </c>
      <c r="L46" s="14">
        <f t="shared" si="5"/>
        <v>0.27429999999999999</v>
      </c>
      <c r="M46" s="41">
        <f>IFERROR(HLOOKUP(L46,z점수환산표!$J$16:$S$17,2,TRUE),"")</f>
        <v>4</v>
      </c>
      <c r="N46" s="14">
        <f t="shared" si="6"/>
        <v>0.27429999999999999</v>
      </c>
      <c r="O46">
        <f t="shared" si="4"/>
        <v>5.0796296296296293E-3</v>
      </c>
    </row>
    <row r="47" spans="1:15" x14ac:dyDescent="0.3">
      <c r="A47" s="112"/>
      <c r="B47" s="114"/>
      <c r="C47" s="38" t="s">
        <v>69</v>
      </c>
      <c r="D47" s="30">
        <v>2</v>
      </c>
      <c r="E47" s="30">
        <v>53</v>
      </c>
      <c r="F47" s="31">
        <v>56.8</v>
      </c>
      <c r="G47" s="31">
        <v>21.9</v>
      </c>
      <c r="H47" s="30">
        <v>5</v>
      </c>
      <c r="I47" s="35">
        <f t="shared" si="3"/>
        <v>-0.2</v>
      </c>
      <c r="J47" s="14">
        <f>IFERROR(VLOOKUP(I47,z점수환산표!$A$1:$B$62,2,FALSE),"")</f>
        <v>0.57930000000000004</v>
      </c>
      <c r="K47" s="14">
        <f>IFERROR(VLOOKUP(H47,z점수환산표!$G$2:$H$10,2,FALSE),"")</f>
        <v>0.6</v>
      </c>
      <c r="L47" s="14">
        <f t="shared" si="5"/>
        <v>0.57930000000000004</v>
      </c>
      <c r="M47" s="41">
        <f>IFERROR(HLOOKUP(L47,z점수환산표!$J$16:$S$17,2,TRUE),"")</f>
        <v>5</v>
      </c>
      <c r="N47" s="14">
        <f t="shared" si="6"/>
        <v>1.1586000000000001</v>
      </c>
      <c r="O47">
        <f t="shared" si="4"/>
        <v>2.1455555555555558E-2</v>
      </c>
    </row>
    <row r="48" spans="1:15" x14ac:dyDescent="0.3">
      <c r="A48" s="112"/>
      <c r="B48" s="114"/>
      <c r="C48" s="38"/>
      <c r="D48" s="30"/>
      <c r="E48" s="30"/>
      <c r="F48" s="31"/>
      <c r="G48" s="31"/>
      <c r="H48" s="30"/>
      <c r="I48" s="35" t="str">
        <f t="shared" si="3"/>
        <v/>
      </c>
      <c r="J48" s="14" t="str">
        <f>IFERROR(VLOOKUP(I48,z점수환산표!$A$1:$B$62,2,FALSE),"")</f>
        <v/>
      </c>
      <c r="K48" s="14" t="str">
        <f>IFERROR(VLOOKUP(H48,z점수환산표!$G$2:$H$10,2,FALSE),"")</f>
        <v/>
      </c>
      <c r="L48" s="14" t="str">
        <f t="shared" si="5"/>
        <v/>
      </c>
      <c r="M48" s="41" t="str">
        <f>IFERROR(HLOOKUP(L48,z점수환산표!$J$16:$S$17,2,TRUE),"")</f>
        <v/>
      </c>
      <c r="N48" s="14" t="str">
        <f t="shared" si="6"/>
        <v/>
      </c>
      <c r="O48" t="str">
        <f t="shared" si="4"/>
        <v/>
      </c>
    </row>
    <row r="49" spans="1:15" x14ac:dyDescent="0.3">
      <c r="A49" s="112"/>
      <c r="B49" s="114"/>
      <c r="C49" s="38"/>
      <c r="D49" s="30"/>
      <c r="E49" s="30"/>
      <c r="F49" s="31"/>
      <c r="G49" s="31"/>
      <c r="H49" s="30"/>
      <c r="I49" s="35" t="str">
        <f t="shared" si="3"/>
        <v/>
      </c>
      <c r="J49" s="14" t="str">
        <f>IFERROR(VLOOKUP(I49,z점수환산표!$A$1:$B$62,2,FALSE),"")</f>
        <v/>
      </c>
      <c r="K49" s="14" t="str">
        <f>IFERROR(VLOOKUP(H49,z점수환산표!$G$2:$H$10,2,FALSE),"")</f>
        <v/>
      </c>
      <c r="L49" s="14" t="str">
        <f t="shared" si="5"/>
        <v/>
      </c>
      <c r="M49" s="41" t="str">
        <f>IFERROR(HLOOKUP(L49,z점수환산표!$J$16:$S$17,2,TRUE),"")</f>
        <v/>
      </c>
      <c r="N49" s="14" t="str">
        <f t="shared" si="6"/>
        <v/>
      </c>
      <c r="O49" t="str">
        <f t="shared" si="4"/>
        <v/>
      </c>
    </row>
    <row r="50" spans="1:15" ht="17.25" thickBot="1" x14ac:dyDescent="0.35">
      <c r="A50" s="112"/>
      <c r="B50" s="115"/>
      <c r="C50" s="39"/>
      <c r="D50" s="32"/>
      <c r="E50" s="32"/>
      <c r="F50" s="33"/>
      <c r="G50" s="33"/>
      <c r="H50" s="32"/>
      <c r="I50" s="36" t="str">
        <f t="shared" si="3"/>
        <v/>
      </c>
      <c r="J50" s="13" t="str">
        <f>IFERROR(VLOOKUP(I50,z점수환산표!$A$1:$B$62,2,FALSE),"")</f>
        <v/>
      </c>
      <c r="K50" s="13" t="str">
        <f>IFERROR(VLOOKUP(H50,z점수환산표!$G$2:$H$10,2,FALSE),"")</f>
        <v/>
      </c>
      <c r="L50" s="13" t="str">
        <f t="shared" si="5"/>
        <v/>
      </c>
      <c r="M50" s="42" t="str">
        <f>IFERROR(HLOOKUP(L50,z점수환산표!$J$16:$S$17,2,TRUE),"")</f>
        <v/>
      </c>
      <c r="N50" s="13" t="str">
        <f t="shared" si="6"/>
        <v/>
      </c>
      <c r="O50" t="str">
        <f t="shared" si="4"/>
        <v/>
      </c>
    </row>
    <row r="51" spans="1:15" x14ac:dyDescent="0.3">
      <c r="A51" s="118">
        <v>3</v>
      </c>
      <c r="B51" s="122">
        <v>1</v>
      </c>
      <c r="C51" s="37" t="s">
        <v>71</v>
      </c>
      <c r="D51" s="28">
        <v>3</v>
      </c>
      <c r="E51" s="28">
        <v>83</v>
      </c>
      <c r="F51" s="29">
        <v>67.900000000000006</v>
      </c>
      <c r="G51" s="29">
        <v>19.600000000000001</v>
      </c>
      <c r="H51" s="28">
        <v>4</v>
      </c>
      <c r="I51" s="34">
        <f t="shared" si="3"/>
        <v>0.8</v>
      </c>
      <c r="J51" s="15">
        <f>IFERROR(VLOOKUP(I51,z점수환산표!$A$1:$B$62,2,FALSE),"")</f>
        <v>0.21190000000000001</v>
      </c>
      <c r="K51" s="15">
        <f>IFERROR(VLOOKUP(H51,z점수환산표!$G$2:$H$10,2,FALSE),"")</f>
        <v>0.4</v>
      </c>
      <c r="L51" s="15">
        <f t="shared" si="5"/>
        <v>0.21190000000000001</v>
      </c>
      <c r="M51" s="40">
        <f>IFERROR(HLOOKUP(L51,z점수환산표!$J$16:$S$17,2,TRUE),"")</f>
        <v>3</v>
      </c>
      <c r="N51" s="15">
        <f t="shared" si="6"/>
        <v>0.63570000000000004</v>
      </c>
      <c r="O51">
        <f t="shared" ref="O51:O74" si="7">IFERROR(N51/$U$6,"")</f>
        <v>1.0595E-2</v>
      </c>
    </row>
    <row r="52" spans="1:15" x14ac:dyDescent="0.3">
      <c r="A52" s="119"/>
      <c r="B52" s="119"/>
      <c r="C52" s="38" t="s">
        <v>72</v>
      </c>
      <c r="D52" s="30">
        <v>3</v>
      </c>
      <c r="E52" s="30">
        <v>90</v>
      </c>
      <c r="F52" s="31">
        <v>71.5</v>
      </c>
      <c r="G52" s="31">
        <v>17.399999999999999</v>
      </c>
      <c r="H52" s="30">
        <v>3</v>
      </c>
      <c r="I52" s="35">
        <f t="shared" si="3"/>
        <v>1.1000000000000001</v>
      </c>
      <c r="J52" s="14">
        <f>IFERROR(VLOOKUP(I52,z점수환산표!$A$1:$B$62,2,FALSE),"")</f>
        <v>0.13569999999999999</v>
      </c>
      <c r="K52" s="14">
        <f>IFERROR(VLOOKUP(H52,z점수환산표!$G$2:$H$10,2,FALSE),"")</f>
        <v>0.23</v>
      </c>
      <c r="L52" s="14">
        <f t="shared" si="5"/>
        <v>0.13569999999999999</v>
      </c>
      <c r="M52" s="41">
        <f>IFERROR(HLOOKUP(L52,z점수환산표!$J$16:$S$17,2,TRUE),"")</f>
        <v>3</v>
      </c>
      <c r="N52" s="14">
        <f t="shared" si="6"/>
        <v>0.40709999999999996</v>
      </c>
      <c r="O52">
        <f t="shared" si="7"/>
        <v>6.7849999999999994E-3</v>
      </c>
    </row>
    <row r="53" spans="1:15" x14ac:dyDescent="0.3">
      <c r="A53" s="119"/>
      <c r="B53" s="119"/>
      <c r="C53" s="38" t="s">
        <v>73</v>
      </c>
      <c r="D53" s="30">
        <v>3</v>
      </c>
      <c r="E53" s="30">
        <v>50</v>
      </c>
      <c r="F53" s="31">
        <v>48.6</v>
      </c>
      <c r="G53" s="31">
        <v>24.7</v>
      </c>
      <c r="H53" s="30">
        <v>5</v>
      </c>
      <c r="I53" s="35">
        <f t="shared" si="3"/>
        <v>0.1</v>
      </c>
      <c r="J53" s="14">
        <f>IFERROR(VLOOKUP(I53,z점수환산표!$A$1:$B$62,2,FALSE),"")</f>
        <v>0.4602</v>
      </c>
      <c r="K53" s="14">
        <f>IFERROR(VLOOKUP(H53,z점수환산표!$G$2:$H$10,2,FALSE),"")</f>
        <v>0.6</v>
      </c>
      <c r="L53" s="14">
        <f t="shared" si="5"/>
        <v>0.4602</v>
      </c>
      <c r="M53" s="41">
        <f>IFERROR(HLOOKUP(L53,z점수환산표!$J$16:$S$17,2,TRUE),"")</f>
        <v>5</v>
      </c>
      <c r="N53" s="14">
        <f t="shared" si="6"/>
        <v>1.3806</v>
      </c>
      <c r="O53">
        <f t="shared" si="7"/>
        <v>2.3009999999999999E-2</v>
      </c>
    </row>
    <row r="54" spans="1:15" x14ac:dyDescent="0.3">
      <c r="A54" s="119"/>
      <c r="B54" s="119"/>
      <c r="C54" s="38" t="s">
        <v>74</v>
      </c>
      <c r="D54" s="30">
        <v>3</v>
      </c>
      <c r="E54" s="30">
        <v>57</v>
      </c>
      <c r="F54" s="31">
        <v>42.7</v>
      </c>
      <c r="G54" s="31">
        <v>24.2</v>
      </c>
      <c r="H54" s="30">
        <v>4</v>
      </c>
      <c r="I54" s="35">
        <f t="shared" si="3"/>
        <v>0.6</v>
      </c>
      <c r="J54" s="14">
        <f>IFERROR(VLOOKUP(I54,z점수환산표!$A$1:$B$62,2,FALSE),"")</f>
        <v>0.27429999999999999</v>
      </c>
      <c r="K54" s="14">
        <f>IFERROR(VLOOKUP(H54,z점수환산표!$G$2:$H$10,2,FALSE),"")</f>
        <v>0.4</v>
      </c>
      <c r="L54" s="14">
        <f t="shared" si="5"/>
        <v>0.27429999999999999</v>
      </c>
      <c r="M54" s="41">
        <f>IFERROR(HLOOKUP(L54,z점수환산표!$J$16:$S$17,2,TRUE),"")</f>
        <v>4</v>
      </c>
      <c r="N54" s="14">
        <f t="shared" si="6"/>
        <v>0.82289999999999996</v>
      </c>
      <c r="O54">
        <f t="shared" si="7"/>
        <v>1.3715E-2</v>
      </c>
    </row>
    <row r="55" spans="1:15" x14ac:dyDescent="0.3">
      <c r="A55" s="119"/>
      <c r="B55" s="119"/>
      <c r="C55" s="38" t="s">
        <v>75</v>
      </c>
      <c r="D55" s="30">
        <v>4</v>
      </c>
      <c r="E55" s="30">
        <v>39</v>
      </c>
      <c r="F55" s="31">
        <v>49.3</v>
      </c>
      <c r="G55" s="31">
        <v>26.2</v>
      </c>
      <c r="H55" s="30">
        <v>5</v>
      </c>
      <c r="I55" s="35">
        <f t="shared" si="3"/>
        <v>-0.4</v>
      </c>
      <c r="J55" s="14">
        <f>IFERROR(VLOOKUP(I55,z점수환산표!$A$1:$B$62,2,FALSE),"")</f>
        <v>0.65539999999999998</v>
      </c>
      <c r="K55" s="14">
        <f>IFERROR(VLOOKUP(H55,z점수환산표!$G$2:$H$10,2,FALSE),"")</f>
        <v>0.6</v>
      </c>
      <c r="L55" s="14">
        <f t="shared" si="5"/>
        <v>0.6</v>
      </c>
      <c r="M55" s="41">
        <f>IFERROR(HLOOKUP(L55,z점수환산표!$J$16:$S$17,2,TRUE),"")</f>
        <v>5</v>
      </c>
      <c r="N55" s="14">
        <f t="shared" si="6"/>
        <v>2.4</v>
      </c>
      <c r="O55">
        <f t="shared" si="7"/>
        <v>0.04</v>
      </c>
    </row>
    <row r="56" spans="1:15" x14ac:dyDescent="0.3">
      <c r="A56" s="119"/>
      <c r="B56" s="119"/>
      <c r="C56" s="38" t="s">
        <v>76</v>
      </c>
      <c r="D56" s="30">
        <v>4</v>
      </c>
      <c r="E56" s="30">
        <v>64</v>
      </c>
      <c r="F56" s="31">
        <v>48.9</v>
      </c>
      <c r="G56" s="31">
        <v>25.4</v>
      </c>
      <c r="H56" s="30">
        <v>4</v>
      </c>
      <c r="I56" s="35">
        <f t="shared" si="3"/>
        <v>0.6</v>
      </c>
      <c r="J56" s="14">
        <f>IFERROR(VLOOKUP(I56,z점수환산표!$A$1:$B$62,2,FALSE),"")</f>
        <v>0.27429999999999999</v>
      </c>
      <c r="K56" s="14">
        <f>IFERROR(VLOOKUP(H56,z점수환산표!$G$2:$H$10,2,FALSE),"")</f>
        <v>0.4</v>
      </c>
      <c r="L56" s="14">
        <f t="shared" si="5"/>
        <v>0.27429999999999999</v>
      </c>
      <c r="M56" s="41">
        <f>IFERROR(HLOOKUP(L56,z점수환산표!$J$16:$S$17,2,TRUE),"")</f>
        <v>4</v>
      </c>
      <c r="N56" s="14">
        <f t="shared" si="6"/>
        <v>1.0972</v>
      </c>
      <c r="O56">
        <f t="shared" si="7"/>
        <v>1.8286666666666666E-2</v>
      </c>
    </row>
    <row r="57" spans="1:15" x14ac:dyDescent="0.3">
      <c r="A57" s="120"/>
      <c r="B57" s="120"/>
      <c r="C57" s="38" t="s">
        <v>77</v>
      </c>
      <c r="D57" s="30">
        <v>5</v>
      </c>
      <c r="E57" s="30">
        <v>65</v>
      </c>
      <c r="F57" s="31">
        <v>55.3</v>
      </c>
      <c r="G57" s="31">
        <v>26</v>
      </c>
      <c r="H57" s="30">
        <v>5</v>
      </c>
      <c r="I57" s="35">
        <f t="shared" si="3"/>
        <v>0.4</v>
      </c>
      <c r="J57" s="14">
        <f>IFERROR(VLOOKUP(I57,z점수환산표!$A$1:$B$62,2,FALSE),"")</f>
        <v>0.34460000000000002</v>
      </c>
      <c r="K57" s="14">
        <f>IFERROR(VLOOKUP(H57,z점수환산표!$G$2:$H$10,2,FALSE),"")</f>
        <v>0.6</v>
      </c>
      <c r="L57" s="14">
        <f t="shared" si="5"/>
        <v>0.34460000000000002</v>
      </c>
      <c r="M57" s="41">
        <f>IFERROR(HLOOKUP(L57,z점수환산표!$J$16:$S$17,2,TRUE),"")</f>
        <v>4</v>
      </c>
      <c r="N57" s="14">
        <f t="shared" si="6"/>
        <v>1.7230000000000001</v>
      </c>
      <c r="O57">
        <f t="shared" si="7"/>
        <v>2.8716666666666668E-2</v>
      </c>
    </row>
    <row r="58" spans="1:15" x14ac:dyDescent="0.3">
      <c r="A58" s="120"/>
      <c r="B58" s="120"/>
      <c r="C58" s="38" t="s">
        <v>68</v>
      </c>
      <c r="D58" s="30">
        <v>2</v>
      </c>
      <c r="E58" s="30">
        <v>59</v>
      </c>
      <c r="F58" s="31">
        <v>53.1</v>
      </c>
      <c r="G58" s="31">
        <v>23.9</v>
      </c>
      <c r="H58" s="30">
        <v>5</v>
      </c>
      <c r="I58" s="35">
        <f t="shared" si="3"/>
        <v>0.2</v>
      </c>
      <c r="J58" s="14">
        <f>IFERROR(VLOOKUP(I58,z점수환산표!$A$1:$B$62,2,FALSE),"")</f>
        <v>0.42070000000000002</v>
      </c>
      <c r="K58" s="14">
        <f>IFERROR(VLOOKUP(H58,z점수환산표!$G$2:$H$10,2,FALSE),"")</f>
        <v>0.6</v>
      </c>
      <c r="L58" s="14">
        <f t="shared" si="5"/>
        <v>0.42070000000000002</v>
      </c>
      <c r="M58" s="41">
        <f>IFERROR(HLOOKUP(L58,z점수환산표!$J$16:$S$17,2,TRUE),"")</f>
        <v>5</v>
      </c>
      <c r="N58" s="14">
        <f t="shared" si="6"/>
        <v>0.84140000000000004</v>
      </c>
      <c r="O58">
        <f t="shared" si="7"/>
        <v>1.4023333333333334E-2</v>
      </c>
    </row>
    <row r="59" spans="1:15" x14ac:dyDescent="0.3">
      <c r="A59" s="120"/>
      <c r="B59" s="120"/>
      <c r="C59" s="38" t="s">
        <v>78</v>
      </c>
      <c r="D59" s="30">
        <v>3</v>
      </c>
      <c r="E59" s="30">
        <v>74</v>
      </c>
      <c r="F59" s="31">
        <v>48.2</v>
      </c>
      <c r="G59" s="31">
        <v>24.1</v>
      </c>
      <c r="H59" s="30">
        <v>3</v>
      </c>
      <c r="I59" s="35">
        <f t="shared" si="3"/>
        <v>1.1000000000000001</v>
      </c>
      <c r="J59" s="14">
        <f>IFERROR(VLOOKUP(I59,z점수환산표!$A$1:$B$62,2,FALSE),"")</f>
        <v>0.13569999999999999</v>
      </c>
      <c r="K59" s="14">
        <f>IFERROR(VLOOKUP(H59,z점수환산표!$G$2:$H$10,2,FALSE),"")</f>
        <v>0.23</v>
      </c>
      <c r="L59" s="14">
        <f t="shared" si="5"/>
        <v>0.13569999999999999</v>
      </c>
      <c r="M59" s="41">
        <f>IFERROR(HLOOKUP(L59,z점수환산표!$J$16:$S$17,2,TRUE),"")</f>
        <v>3</v>
      </c>
      <c r="N59" s="14">
        <f t="shared" si="6"/>
        <v>0.40709999999999996</v>
      </c>
      <c r="O59">
        <f t="shared" si="7"/>
        <v>6.7849999999999994E-3</v>
      </c>
    </row>
    <row r="60" spans="1:15" x14ac:dyDescent="0.3">
      <c r="A60" s="120"/>
      <c r="B60" s="120"/>
      <c r="C60" s="38"/>
      <c r="D60" s="30"/>
      <c r="E60" s="30"/>
      <c r="F60" s="31"/>
      <c r="G60" s="31"/>
      <c r="H60" s="30"/>
      <c r="I60" s="35" t="str">
        <f t="shared" si="3"/>
        <v/>
      </c>
      <c r="J60" s="14" t="str">
        <f>IFERROR(VLOOKUP(I60,z점수환산표!$A$1:$B$62,2,FALSE),"")</f>
        <v/>
      </c>
      <c r="K60" s="14" t="str">
        <f>IFERROR(VLOOKUP(H60,z점수환산표!$G$2:$H$10,2,FALSE),"")</f>
        <v/>
      </c>
      <c r="L60" s="14" t="str">
        <f t="shared" si="5"/>
        <v/>
      </c>
      <c r="M60" s="41" t="str">
        <f>IFERROR(HLOOKUP(L60,z점수환산표!$J$16:$S$17,2,TRUE),"")</f>
        <v/>
      </c>
      <c r="N60" s="14" t="str">
        <f t="shared" si="6"/>
        <v/>
      </c>
      <c r="O60" t="str">
        <f t="shared" si="7"/>
        <v/>
      </c>
    </row>
    <row r="61" spans="1:15" x14ac:dyDescent="0.3">
      <c r="A61" s="120"/>
      <c r="B61" s="120"/>
      <c r="C61" s="38"/>
      <c r="D61" s="30"/>
      <c r="E61" s="30"/>
      <c r="F61" s="31"/>
      <c r="G61" s="31"/>
      <c r="H61" s="30"/>
      <c r="I61" s="35" t="str">
        <f t="shared" si="3"/>
        <v/>
      </c>
      <c r="J61" s="14" t="str">
        <f>IFERROR(VLOOKUP(I61,z점수환산표!$A$1:$B$62,2,FALSE),"")</f>
        <v/>
      </c>
      <c r="K61" s="14" t="str">
        <f>IFERROR(VLOOKUP(H61,z점수환산표!$G$2:$H$10,2,FALSE),"")</f>
        <v/>
      </c>
      <c r="L61" s="14" t="str">
        <f t="shared" si="5"/>
        <v/>
      </c>
      <c r="M61" s="41" t="str">
        <f>IFERROR(HLOOKUP(L61,z점수환산표!$J$16:$S$17,2,TRUE),"")</f>
        <v/>
      </c>
      <c r="N61" s="14" t="str">
        <f t="shared" si="6"/>
        <v/>
      </c>
      <c r="O61" t="str">
        <f t="shared" si="7"/>
        <v/>
      </c>
    </row>
    <row r="62" spans="1:15" ht="17.25" thickBot="1" x14ac:dyDescent="0.35">
      <c r="A62" s="121"/>
      <c r="B62" s="121"/>
      <c r="C62" s="39"/>
      <c r="D62" s="32"/>
      <c r="E62" s="32"/>
      <c r="F62" s="33"/>
      <c r="G62" s="33"/>
      <c r="H62" s="32"/>
      <c r="I62" s="36" t="str">
        <f t="shared" si="3"/>
        <v/>
      </c>
      <c r="J62" s="13" t="str">
        <f>IFERROR(VLOOKUP(I62,z점수환산표!$A$1:$B$62,2,FALSE),"")</f>
        <v/>
      </c>
      <c r="K62" s="13" t="str">
        <f>IFERROR(VLOOKUP(H62,z점수환산표!$G$2:$H$10,2,FALSE),"")</f>
        <v/>
      </c>
      <c r="L62" s="13" t="str">
        <f t="shared" si="5"/>
        <v/>
      </c>
      <c r="M62" s="42" t="str">
        <f>IFERROR(HLOOKUP(L62,z점수환산표!$J$16:$S$17,2,TRUE),"")</f>
        <v/>
      </c>
      <c r="N62" s="13" t="str">
        <f t="shared" si="6"/>
        <v/>
      </c>
      <c r="O62" t="str">
        <f t="shared" si="7"/>
        <v/>
      </c>
    </row>
    <row r="63" spans="1:15" x14ac:dyDescent="0.3">
      <c r="A63" s="123">
        <v>3</v>
      </c>
      <c r="B63" s="118">
        <v>2</v>
      </c>
      <c r="C63" s="37" t="s">
        <v>71</v>
      </c>
      <c r="D63" s="28">
        <v>3</v>
      </c>
      <c r="E63" s="28">
        <v>82</v>
      </c>
      <c r="F63" s="29">
        <v>66.7</v>
      </c>
      <c r="G63" s="29">
        <v>19.8</v>
      </c>
      <c r="H63" s="28">
        <v>4</v>
      </c>
      <c r="I63" s="34">
        <f>IFERROR(ROUND(IF((E63-F63)/G63&gt;3,3,IF((E63-F63)/G63&lt;-3,-3,(E63-F63)/G63)),1),"")</f>
        <v>0.8</v>
      </c>
      <c r="J63" s="15">
        <f>IFERROR(VLOOKUP(I63,z점수환산표!$A$1:$B$62,2,FALSE),"")</f>
        <v>0.21190000000000001</v>
      </c>
      <c r="K63" s="15">
        <f>IFERROR(VLOOKUP(H63,z점수환산표!$G$2:$H$10,2,FALSE),"")</f>
        <v>0.4</v>
      </c>
      <c r="L63" s="15">
        <f t="shared" si="5"/>
        <v>0.21190000000000001</v>
      </c>
      <c r="M63" s="40">
        <f>IFERROR(HLOOKUP(L63,z점수환산표!$J$16:$S$17,2,TRUE),"")</f>
        <v>3</v>
      </c>
      <c r="N63" s="15">
        <f>IFERROR(D63*L63,"")</f>
        <v>0.63570000000000004</v>
      </c>
      <c r="O63">
        <f t="shared" si="7"/>
        <v>1.0595E-2</v>
      </c>
    </row>
    <row r="64" spans="1:15" x14ac:dyDescent="0.3">
      <c r="A64" s="124"/>
      <c r="B64" s="119"/>
      <c r="C64" s="38" t="s">
        <v>72</v>
      </c>
      <c r="D64" s="30">
        <v>3</v>
      </c>
      <c r="E64" s="30">
        <v>80</v>
      </c>
      <c r="F64" s="31">
        <v>64.900000000000006</v>
      </c>
      <c r="G64" s="31">
        <v>20.100000000000001</v>
      </c>
      <c r="H64" s="30">
        <v>3</v>
      </c>
      <c r="I64" s="35">
        <f>IFERROR(ROUND(IF((E64-F64)/G64&gt;3,3,IF((E64-F64)/G64&lt;-3,-3,(E64-F64)/G64)),1),"")</f>
        <v>0.8</v>
      </c>
      <c r="J64" s="14">
        <f>IFERROR(VLOOKUP(I64,z점수환산표!$A$1:$B$62,2,FALSE),"")</f>
        <v>0.21190000000000001</v>
      </c>
      <c r="K64" s="14">
        <f>IFERROR(VLOOKUP(H64,z점수환산표!$G$2:$H$10,2,FALSE),"")</f>
        <v>0.23</v>
      </c>
      <c r="L64" s="14">
        <f t="shared" si="5"/>
        <v>0.21190000000000001</v>
      </c>
      <c r="M64" s="41">
        <f>IFERROR(HLOOKUP(L64,z점수환산표!$J$16:$S$17,2,TRUE),"")</f>
        <v>3</v>
      </c>
      <c r="N64" s="14">
        <f>IFERROR(D64*L64,"")</f>
        <v>0.63570000000000004</v>
      </c>
      <c r="O64">
        <f t="shared" si="7"/>
        <v>1.0595E-2</v>
      </c>
    </row>
    <row r="65" spans="1:15" x14ac:dyDescent="0.3">
      <c r="A65" s="124"/>
      <c r="B65" s="119"/>
      <c r="C65" s="38" t="s">
        <v>73</v>
      </c>
      <c r="D65" s="30">
        <v>3</v>
      </c>
      <c r="E65" s="30">
        <v>59</v>
      </c>
      <c r="F65" s="31">
        <v>46.5</v>
      </c>
      <c r="G65" s="31">
        <v>24.2</v>
      </c>
      <c r="H65" s="30">
        <v>4</v>
      </c>
      <c r="I65" s="35">
        <f>IFERROR(ROUND(IF((E65-F65)/G65&gt;3,3,IF((E65-F65)/G65&lt;-3,-3,(E65-F65)/G65)),1),"")</f>
        <v>0.5</v>
      </c>
      <c r="J65" s="14">
        <f>IFERROR(VLOOKUP(I65,z점수환산표!$A$1:$B$62,2,FALSE),"")</f>
        <v>0.3085</v>
      </c>
      <c r="K65" s="14">
        <f>IFERROR(VLOOKUP(H65,z점수환산표!$G$2:$H$10,2,FALSE),"")</f>
        <v>0.4</v>
      </c>
      <c r="L65" s="14">
        <f t="shared" si="5"/>
        <v>0.3085</v>
      </c>
      <c r="M65" s="41">
        <f>IFERROR(HLOOKUP(L65,z점수환산표!$J$16:$S$17,2,TRUE),"")</f>
        <v>4</v>
      </c>
      <c r="N65" s="14">
        <f>IFERROR(D65*L65,"")</f>
        <v>0.92549999999999999</v>
      </c>
      <c r="O65">
        <f t="shared" si="7"/>
        <v>1.5424999999999999E-2</v>
      </c>
    </row>
    <row r="66" spans="1:15" x14ac:dyDescent="0.3">
      <c r="A66" s="124"/>
      <c r="B66" s="119"/>
      <c r="C66" s="38" t="s">
        <v>74</v>
      </c>
      <c r="D66" s="30">
        <v>3</v>
      </c>
      <c r="E66" s="30">
        <v>51</v>
      </c>
      <c r="F66" s="31">
        <v>38.1</v>
      </c>
      <c r="G66" s="31">
        <v>23.7</v>
      </c>
      <c r="H66" s="30">
        <v>4</v>
      </c>
      <c r="I66" s="35">
        <f>IFERROR(ROUND(IF((E66-F66)/G66&gt;3,3,IF((E66-F66)/G66&lt;-3,-3,(E66-F66)/G66)),1),"")</f>
        <v>0.5</v>
      </c>
      <c r="J66" s="14">
        <f>IFERROR(VLOOKUP(I66,z점수환산표!$A$1:$B$62,2,FALSE),"")</f>
        <v>0.3085</v>
      </c>
      <c r="K66" s="14">
        <f>IFERROR(VLOOKUP(H66,z점수환산표!$G$2:$H$10,2,FALSE),"")</f>
        <v>0.4</v>
      </c>
      <c r="L66" s="14">
        <f t="shared" si="5"/>
        <v>0.3085</v>
      </c>
      <c r="M66" s="41">
        <f>IFERROR(HLOOKUP(L66,z점수환산표!$J$16:$S$17,2,TRUE),"")</f>
        <v>4</v>
      </c>
      <c r="N66" s="14">
        <f>IFERROR(D66*L66,"")</f>
        <v>0.92549999999999999</v>
      </c>
      <c r="O66">
        <f t="shared" si="7"/>
        <v>1.5424999999999999E-2</v>
      </c>
    </row>
    <row r="67" spans="1:15" x14ac:dyDescent="0.3">
      <c r="A67" s="124"/>
      <c r="B67" s="119"/>
      <c r="C67" s="38" t="s">
        <v>75</v>
      </c>
      <c r="D67" s="30">
        <v>4</v>
      </c>
      <c r="E67" s="30">
        <v>54</v>
      </c>
      <c r="F67" s="31">
        <v>35.4</v>
      </c>
      <c r="G67" s="31">
        <v>22.9</v>
      </c>
      <c r="H67" s="30">
        <v>3</v>
      </c>
      <c r="I67" s="35">
        <f>IFERROR(ROUND(IF((E67-F67)/G67&gt;3,3,IF((E67-F67)/G67&lt;-3,-3,(E67-F67)/G67)),1),"")</f>
        <v>0.8</v>
      </c>
      <c r="J67" s="14">
        <f>IFERROR(VLOOKUP(I67,z점수환산표!$A$1:$B$62,2,FALSE),"")</f>
        <v>0.21190000000000001</v>
      </c>
      <c r="K67" s="14">
        <f>IFERROR(VLOOKUP(H67,z점수환산표!$G$2:$H$10,2,FALSE),"")</f>
        <v>0.23</v>
      </c>
      <c r="L67" s="14">
        <f t="shared" ref="L67:L74" si="8">IF(COUNT(K67)=1,MIN(J67,K67),"")</f>
        <v>0.21190000000000001</v>
      </c>
      <c r="M67" s="41">
        <f>IFERROR(HLOOKUP(L67,z점수환산표!$J$16:$S$17,2,TRUE),"")</f>
        <v>3</v>
      </c>
      <c r="N67" s="14">
        <f>IFERROR(D67*L67,"")</f>
        <v>0.84760000000000002</v>
      </c>
      <c r="O67">
        <f t="shared" si="7"/>
        <v>1.4126666666666668E-2</v>
      </c>
    </row>
    <row r="68" spans="1:15" x14ac:dyDescent="0.3">
      <c r="A68" s="124"/>
      <c r="B68" s="119"/>
      <c r="C68" s="38" t="s">
        <v>76</v>
      </c>
      <c r="D68" s="30">
        <v>4</v>
      </c>
      <c r="E68" s="30">
        <v>83</v>
      </c>
      <c r="F68" s="31">
        <v>41.4</v>
      </c>
      <c r="G68" s="31">
        <v>28.1</v>
      </c>
      <c r="H68" s="30">
        <v>3</v>
      </c>
      <c r="I68" s="35">
        <f>IFERROR(ROUND(IF((E68-F68)/G68&gt;3,3,IF((E68-F68)/G68&lt;-3,-3,(E68-F68)/G68)),1),"")</f>
        <v>1.5</v>
      </c>
      <c r="J68" s="14">
        <f>IFERROR(VLOOKUP(I68,z점수환산표!$A$1:$B$62,2,FALSE),"")</f>
        <v>6.6799999999999998E-2</v>
      </c>
      <c r="K68" s="14">
        <f>IFERROR(VLOOKUP(H68,z점수환산표!$G$2:$H$10,2,FALSE),"")</f>
        <v>0.23</v>
      </c>
      <c r="L68" s="14">
        <f t="shared" si="8"/>
        <v>6.6799999999999998E-2</v>
      </c>
      <c r="M68" s="41">
        <f>IFERROR(HLOOKUP(L68,z점수환산표!$J$16:$S$17,2,TRUE),"")</f>
        <v>2</v>
      </c>
      <c r="N68" s="14">
        <f>IFERROR(D68*L68,"")</f>
        <v>0.26719999999999999</v>
      </c>
      <c r="O68">
        <f t="shared" si="7"/>
        <v>4.4533333333333334E-3</v>
      </c>
    </row>
    <row r="69" spans="1:15" x14ac:dyDescent="0.3">
      <c r="A69" s="125"/>
      <c r="B69" s="120"/>
      <c r="C69" s="38" t="s">
        <v>77</v>
      </c>
      <c r="D69" s="30">
        <v>5</v>
      </c>
      <c r="E69" s="30">
        <v>72</v>
      </c>
      <c r="F69" s="31">
        <v>51.2</v>
      </c>
      <c r="G69" s="31">
        <v>25.4</v>
      </c>
      <c r="H69" s="30">
        <v>4</v>
      </c>
      <c r="I69" s="35">
        <f>IFERROR(ROUND(IF((E69-F69)/G69&gt;3,3,IF((E69-F69)/G69&lt;-3,-3,(E69-F69)/G69)),1),"")</f>
        <v>0.8</v>
      </c>
      <c r="J69" s="14">
        <f>IFERROR(VLOOKUP(I69,z점수환산표!$A$1:$B$62,2,FALSE),"")</f>
        <v>0.21190000000000001</v>
      </c>
      <c r="K69" s="14">
        <f>IFERROR(VLOOKUP(H69,z점수환산표!$G$2:$H$10,2,FALSE),"")</f>
        <v>0.4</v>
      </c>
      <c r="L69" s="14">
        <f t="shared" si="8"/>
        <v>0.21190000000000001</v>
      </c>
      <c r="M69" s="41">
        <f>IFERROR(HLOOKUP(L69,z점수환산표!$J$16:$S$17,2,TRUE),"")</f>
        <v>3</v>
      </c>
      <c r="N69" s="14">
        <f>IFERROR(D69*L69,"")</f>
        <v>1.0595000000000001</v>
      </c>
      <c r="O69">
        <f t="shared" si="7"/>
        <v>1.7658333333333335E-2</v>
      </c>
    </row>
    <row r="70" spans="1:15" x14ac:dyDescent="0.3">
      <c r="A70" s="125"/>
      <c r="B70" s="120"/>
      <c r="C70" s="38" t="s">
        <v>68</v>
      </c>
      <c r="D70" s="30">
        <v>2</v>
      </c>
      <c r="E70" s="30">
        <v>43</v>
      </c>
      <c r="F70" s="31">
        <v>52.5</v>
      </c>
      <c r="G70" s="31">
        <v>25.5</v>
      </c>
      <c r="H70" s="30">
        <v>5</v>
      </c>
      <c r="I70" s="35">
        <f>IFERROR(ROUND(IF((E70-F70)/G70&gt;3,3,IF((E70-F70)/G70&lt;-3,-3,(E70-F70)/G70)),1),"")</f>
        <v>-0.4</v>
      </c>
      <c r="J70" s="14">
        <f>IFERROR(VLOOKUP(I70,z점수환산표!$A$1:$B$62,2,FALSE),"")</f>
        <v>0.65539999999999998</v>
      </c>
      <c r="K70" s="14">
        <f>IFERROR(VLOOKUP(H70,z점수환산표!$G$2:$H$10,2,FALSE),"")</f>
        <v>0.6</v>
      </c>
      <c r="L70" s="14">
        <f t="shared" si="8"/>
        <v>0.6</v>
      </c>
      <c r="M70" s="41">
        <f>IFERROR(HLOOKUP(L70,z점수환산표!$J$16:$S$17,2,TRUE),"")</f>
        <v>5</v>
      </c>
      <c r="N70" s="14">
        <f>IFERROR(D70*L70,"")</f>
        <v>1.2</v>
      </c>
      <c r="O70">
        <f t="shared" si="7"/>
        <v>0.02</v>
      </c>
    </row>
    <row r="71" spans="1:15" x14ac:dyDescent="0.3">
      <c r="A71" s="125"/>
      <c r="B71" s="120"/>
      <c r="C71" s="38" t="s">
        <v>78</v>
      </c>
      <c r="D71" s="30">
        <v>3</v>
      </c>
      <c r="E71" s="30">
        <v>51</v>
      </c>
      <c r="F71" s="31">
        <v>27.5</v>
      </c>
      <c r="G71" s="31">
        <v>14.7</v>
      </c>
      <c r="H71" s="30">
        <v>2</v>
      </c>
      <c r="I71" s="35">
        <f>IFERROR(ROUND(IF((E71-F71)/G71&gt;3,3,IF((E71-F71)/G71&lt;-3,-3,(E71-F71)/G71)),1),"")</f>
        <v>1.6</v>
      </c>
      <c r="J71" s="14">
        <f>IFERROR(VLOOKUP(I71,z점수환산표!$A$1:$B$62,2,FALSE),"")</f>
        <v>5.4800000000000001E-2</v>
      </c>
      <c r="K71" s="14">
        <f>IFERROR(VLOOKUP(H71,z점수환산표!$G$2:$H$10,2,FALSE),"")</f>
        <v>0.11</v>
      </c>
      <c r="L71" s="14">
        <f t="shared" si="8"/>
        <v>5.4800000000000001E-2</v>
      </c>
      <c r="M71" s="41">
        <f>IFERROR(HLOOKUP(L71,z점수환산표!$J$16:$S$17,2,TRUE),"")</f>
        <v>2</v>
      </c>
      <c r="N71" s="14">
        <f>IFERROR(D71*L71,"")</f>
        <v>0.16439999999999999</v>
      </c>
      <c r="O71">
        <f t="shared" si="7"/>
        <v>2.7399999999999998E-3</v>
      </c>
    </row>
    <row r="72" spans="1:15" x14ac:dyDescent="0.3">
      <c r="A72" s="125"/>
      <c r="B72" s="120"/>
      <c r="C72" s="38"/>
      <c r="D72" s="30"/>
      <c r="E72" s="30"/>
      <c r="F72" s="31"/>
      <c r="G72" s="31"/>
      <c r="H72" s="30"/>
      <c r="I72" s="35" t="str">
        <f>IFERROR(ROUND(IF((E72-F72)/G72&gt;3,3,IF((E72-F72)/G72&lt;-3,-3,(E72-F72)/G72)),1),"")</f>
        <v/>
      </c>
      <c r="J72" s="14" t="str">
        <f>IFERROR(VLOOKUP(I72,z점수환산표!$A$1:$B$62,2,FALSE),"")</f>
        <v/>
      </c>
      <c r="K72" s="14" t="str">
        <f>IFERROR(VLOOKUP(H72,z점수환산표!$G$2:$H$10,2,FALSE),"")</f>
        <v/>
      </c>
      <c r="L72" s="14" t="str">
        <f t="shared" si="8"/>
        <v/>
      </c>
      <c r="M72" s="41" t="str">
        <f>IFERROR(HLOOKUP(L72,z점수환산표!$J$16:$S$17,2,TRUE),"")</f>
        <v/>
      </c>
      <c r="N72" s="14" t="str">
        <f>IFERROR(D72*L72,"")</f>
        <v/>
      </c>
      <c r="O72" t="str">
        <f t="shared" si="7"/>
        <v/>
      </c>
    </row>
    <row r="73" spans="1:15" x14ac:dyDescent="0.3">
      <c r="A73" s="125"/>
      <c r="B73" s="120"/>
      <c r="C73" s="38"/>
      <c r="D73" s="30"/>
      <c r="E73" s="30"/>
      <c r="F73" s="31"/>
      <c r="G73" s="31"/>
      <c r="H73" s="30"/>
      <c r="I73" s="35" t="str">
        <f>IFERROR(ROUND(IF((E73-F73)/G73&gt;3,3,IF((E73-F73)/G73&lt;-3,-3,(E73-F73)/G73)),1),"")</f>
        <v/>
      </c>
      <c r="J73" s="14" t="str">
        <f>IFERROR(VLOOKUP(I73,z점수환산표!$A$1:$B$62,2,FALSE),"")</f>
        <v/>
      </c>
      <c r="K73" s="14" t="str">
        <f>IFERROR(VLOOKUP(H73,z점수환산표!$G$2:$H$10,2,FALSE),"")</f>
        <v/>
      </c>
      <c r="L73" s="14" t="str">
        <f t="shared" si="8"/>
        <v/>
      </c>
      <c r="M73" s="41" t="str">
        <f>IFERROR(HLOOKUP(L73,z점수환산표!$J$16:$S$17,2,TRUE),"")</f>
        <v/>
      </c>
      <c r="N73" s="14" t="str">
        <f>IFERROR(D73*L73,"")</f>
        <v/>
      </c>
      <c r="O73" t="str">
        <f t="shared" si="7"/>
        <v/>
      </c>
    </row>
    <row r="74" spans="1:15" ht="17.25" thickBot="1" x14ac:dyDescent="0.35">
      <c r="A74" s="126"/>
      <c r="B74" s="121"/>
      <c r="C74" s="39"/>
      <c r="D74" s="32"/>
      <c r="E74" s="32"/>
      <c r="F74" s="33"/>
      <c r="G74" s="33"/>
      <c r="H74" s="32"/>
      <c r="I74" s="36" t="str">
        <f>IFERROR(ROUND(IF((E74-F74)/G74&gt;3,3,IF((E74-F74)/G74&lt;-3,-3,(E74-F74)/G74)),1),"")</f>
        <v/>
      </c>
      <c r="J74" s="13" t="str">
        <f>IFERROR(VLOOKUP(I74,z점수환산표!$A$1:$B$62,2,FALSE),"")</f>
        <v/>
      </c>
      <c r="K74" s="13" t="str">
        <f>IFERROR(VLOOKUP(H74,z점수환산표!$G$2:$H$10,2,FALSE),"")</f>
        <v/>
      </c>
      <c r="L74" s="13" t="str">
        <f t="shared" si="8"/>
        <v/>
      </c>
      <c r="M74" s="42" t="str">
        <f>IFERROR(HLOOKUP(L74,z점수환산표!$J$16:$S$17,2,TRUE),"")</f>
        <v/>
      </c>
      <c r="N74" s="13" t="str">
        <f>IFERROR(D74*L74,"")</f>
        <v/>
      </c>
      <c r="O74" t="str">
        <f t="shared" si="7"/>
        <v/>
      </c>
    </row>
    <row r="75" spans="1:15" x14ac:dyDescent="0.3">
      <c r="I75" s="4"/>
    </row>
  </sheetData>
  <sheetProtection algorithmName="SHA-512" hashValue="R5MYROWUJ8FeTphCxsZSz8qi09g8Vkom2Km0Z5MhK7SHOFJpBaP4hINoLD1XZxY4/QxzPvJPKw+ND6Y5evNPyQ==" saltValue="MKwrzvFDkC0xmclGAd1gFg==" spinCount="100000" sheet="1" objects="1" scenarios="1" selectLockedCells="1" selectUnlockedCells="1"/>
  <mergeCells count="48">
    <mergeCell ref="R31:S31"/>
    <mergeCell ref="A51:A62"/>
    <mergeCell ref="B51:B62"/>
    <mergeCell ref="A63:A74"/>
    <mergeCell ref="B63:B74"/>
    <mergeCell ref="C1:C2"/>
    <mergeCell ref="A27:A50"/>
    <mergeCell ref="B27:B38"/>
    <mergeCell ref="B39:B50"/>
    <mergeCell ref="D1:D2"/>
    <mergeCell ref="A1:A2"/>
    <mergeCell ref="B1:B2"/>
    <mergeCell ref="A3:A26"/>
    <mergeCell ref="B3:B14"/>
    <mergeCell ref="B15:B26"/>
    <mergeCell ref="E1:E2"/>
    <mergeCell ref="F1:F2"/>
    <mergeCell ref="G1:G2"/>
    <mergeCell ref="H1:H2"/>
    <mergeCell ref="I1:I2"/>
    <mergeCell ref="K1:K2"/>
    <mergeCell ref="L1:L2"/>
    <mergeCell ref="J1:J2"/>
    <mergeCell ref="N1:N2"/>
    <mergeCell ref="O1:O2"/>
    <mergeCell ref="R7:R9"/>
    <mergeCell ref="M1:M2"/>
    <mergeCell ref="Q23:Q25"/>
    <mergeCell ref="V7:V9"/>
    <mergeCell ref="T7:T9"/>
    <mergeCell ref="U7:U9"/>
    <mergeCell ref="R13:R15"/>
    <mergeCell ref="S13:S15"/>
    <mergeCell ref="Q13:Q15"/>
    <mergeCell ref="T13:T15"/>
    <mergeCell ref="U13:U15"/>
    <mergeCell ref="S7:S9"/>
    <mergeCell ref="R26:S26"/>
    <mergeCell ref="R27:S27"/>
    <mergeCell ref="R25:S25"/>
    <mergeCell ref="R24:S24"/>
    <mergeCell ref="R30:S30"/>
    <mergeCell ref="X7:X9"/>
    <mergeCell ref="X5:X6"/>
    <mergeCell ref="V13:V15"/>
    <mergeCell ref="V11:V12"/>
    <mergeCell ref="X19:X21"/>
    <mergeCell ref="X17:X18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topLeftCell="B1" workbookViewId="0">
      <selection activeCell="Q20" sqref="Q20"/>
    </sheetView>
  </sheetViews>
  <sheetFormatPr defaultRowHeight="16.5" x14ac:dyDescent="0.3"/>
  <cols>
    <col min="10" max="10" width="9.875" bestFit="1" customWidth="1"/>
  </cols>
  <sheetData>
    <row r="1" spans="1:19" ht="17.25" thickTop="1" x14ac:dyDescent="0.3">
      <c r="A1" s="1" t="s">
        <v>9</v>
      </c>
      <c r="B1" s="2" t="s">
        <v>10</v>
      </c>
    </row>
    <row r="2" spans="1:19" x14ac:dyDescent="0.3">
      <c r="A2" s="3">
        <v>3</v>
      </c>
      <c r="B2" s="3">
        <v>1.2999999999999999E-3</v>
      </c>
      <c r="C2">
        <f t="shared" ref="C2:C22" si="0">1-B2</f>
        <v>0.99870000000000003</v>
      </c>
      <c r="D2">
        <f>C2*70</f>
        <v>69.909000000000006</v>
      </c>
      <c r="E2">
        <f>D2+30</f>
        <v>99.909000000000006</v>
      </c>
      <c r="F2">
        <f>E2*0.7</f>
        <v>69.936300000000003</v>
      </c>
      <c r="G2">
        <v>1</v>
      </c>
      <c r="H2">
        <v>0.04</v>
      </c>
      <c r="J2" s="7"/>
    </row>
    <row r="3" spans="1:19" x14ac:dyDescent="0.3">
      <c r="A3" s="3">
        <v>2.9</v>
      </c>
      <c r="B3" s="3">
        <v>1.9E-3</v>
      </c>
      <c r="C3">
        <f t="shared" si="0"/>
        <v>0.99809999999999999</v>
      </c>
      <c r="D3">
        <f t="shared" ref="D3:D22" si="1">C3*70</f>
        <v>69.867000000000004</v>
      </c>
      <c r="E3">
        <f t="shared" ref="E3:E22" si="2">D3+30</f>
        <v>99.867000000000004</v>
      </c>
      <c r="F3">
        <f t="shared" ref="F3:F22" si="3">E3*0.7</f>
        <v>69.906899999999993</v>
      </c>
      <c r="G3">
        <v>2</v>
      </c>
      <c r="H3">
        <v>0.11</v>
      </c>
      <c r="J3" s="7"/>
    </row>
    <row r="4" spans="1:19" x14ac:dyDescent="0.3">
      <c r="A4" s="3">
        <v>2.8</v>
      </c>
      <c r="B4" s="3">
        <v>2.5999999999999999E-3</v>
      </c>
      <c r="C4">
        <f t="shared" si="0"/>
        <v>0.99739999999999995</v>
      </c>
      <c r="D4">
        <f t="shared" si="1"/>
        <v>69.817999999999998</v>
      </c>
      <c r="E4">
        <f t="shared" si="2"/>
        <v>99.817999999999998</v>
      </c>
      <c r="F4">
        <f t="shared" si="3"/>
        <v>69.872599999999991</v>
      </c>
      <c r="G4">
        <v>3</v>
      </c>
      <c r="H4">
        <v>0.23</v>
      </c>
      <c r="J4" s="7"/>
    </row>
    <row r="5" spans="1:19" x14ac:dyDescent="0.3">
      <c r="A5" s="3">
        <v>2.7</v>
      </c>
      <c r="B5" s="3">
        <v>3.5000000000000001E-3</v>
      </c>
      <c r="C5">
        <f t="shared" si="0"/>
        <v>0.99650000000000005</v>
      </c>
      <c r="D5">
        <f t="shared" si="1"/>
        <v>69.75500000000001</v>
      </c>
      <c r="E5">
        <f t="shared" si="2"/>
        <v>99.75500000000001</v>
      </c>
      <c r="F5">
        <f t="shared" si="3"/>
        <v>69.828500000000005</v>
      </c>
      <c r="G5">
        <v>4</v>
      </c>
      <c r="H5">
        <v>0.4</v>
      </c>
      <c r="J5" s="7"/>
    </row>
    <row r="6" spans="1:19" x14ac:dyDescent="0.3">
      <c r="A6" s="3">
        <v>2.6</v>
      </c>
      <c r="B6" s="3">
        <v>4.7000000000000002E-3</v>
      </c>
      <c r="C6">
        <f t="shared" si="0"/>
        <v>0.99529999999999996</v>
      </c>
      <c r="D6">
        <f t="shared" si="1"/>
        <v>69.670999999999992</v>
      </c>
      <c r="E6">
        <f t="shared" si="2"/>
        <v>99.670999999999992</v>
      </c>
      <c r="F6">
        <f t="shared" si="3"/>
        <v>69.769699999999986</v>
      </c>
      <c r="G6">
        <v>5</v>
      </c>
      <c r="H6">
        <v>0.6</v>
      </c>
      <c r="J6" s="7"/>
    </row>
    <row r="7" spans="1:19" x14ac:dyDescent="0.3">
      <c r="A7" s="3">
        <v>2.5</v>
      </c>
      <c r="B7" s="3">
        <v>6.1999999999999998E-3</v>
      </c>
      <c r="C7">
        <f t="shared" si="0"/>
        <v>0.99380000000000002</v>
      </c>
      <c r="D7">
        <f t="shared" si="1"/>
        <v>69.566000000000003</v>
      </c>
      <c r="E7">
        <f t="shared" si="2"/>
        <v>99.566000000000003</v>
      </c>
      <c r="F7">
        <f t="shared" si="3"/>
        <v>69.69619999999999</v>
      </c>
      <c r="G7">
        <v>6</v>
      </c>
      <c r="H7">
        <v>0.77</v>
      </c>
      <c r="J7" s="7"/>
    </row>
    <row r="8" spans="1:19" x14ac:dyDescent="0.3">
      <c r="A8" s="3">
        <v>2.4</v>
      </c>
      <c r="B8" s="3">
        <v>8.2000000000000007E-3</v>
      </c>
      <c r="C8">
        <f>1-B8</f>
        <v>0.99180000000000001</v>
      </c>
      <c r="D8">
        <f t="shared" si="1"/>
        <v>69.426000000000002</v>
      </c>
      <c r="E8">
        <f t="shared" si="2"/>
        <v>99.426000000000002</v>
      </c>
      <c r="F8">
        <f t="shared" si="3"/>
        <v>69.598199999999991</v>
      </c>
      <c r="G8">
        <v>7</v>
      </c>
      <c r="H8">
        <v>0.89</v>
      </c>
      <c r="J8" s="7"/>
    </row>
    <row r="9" spans="1:19" x14ac:dyDescent="0.3">
      <c r="A9" s="3">
        <v>2.2999999999999998</v>
      </c>
      <c r="B9" s="3">
        <v>1.0699999999999999E-2</v>
      </c>
      <c r="C9">
        <f t="shared" si="0"/>
        <v>0.98929999999999996</v>
      </c>
      <c r="D9">
        <f t="shared" si="1"/>
        <v>69.250999999999991</v>
      </c>
      <c r="E9">
        <f t="shared" si="2"/>
        <v>99.250999999999991</v>
      </c>
      <c r="F9">
        <f t="shared" si="3"/>
        <v>69.475699999999989</v>
      </c>
      <c r="G9">
        <v>8</v>
      </c>
      <c r="H9">
        <v>0.96</v>
      </c>
      <c r="J9" s="7"/>
    </row>
    <row r="10" spans="1:19" x14ac:dyDescent="0.3">
      <c r="A10" s="3">
        <v>2.2000000000000002</v>
      </c>
      <c r="B10" s="3">
        <v>1.3899999999999999E-2</v>
      </c>
      <c r="C10">
        <f t="shared" si="0"/>
        <v>0.98609999999999998</v>
      </c>
      <c r="D10">
        <f t="shared" si="1"/>
        <v>69.027000000000001</v>
      </c>
      <c r="E10">
        <f t="shared" si="2"/>
        <v>99.027000000000001</v>
      </c>
      <c r="F10">
        <f t="shared" si="3"/>
        <v>69.318899999999999</v>
      </c>
      <c r="G10">
        <v>9</v>
      </c>
      <c r="H10">
        <v>1</v>
      </c>
      <c r="J10" s="7"/>
    </row>
    <row r="11" spans="1:19" x14ac:dyDescent="0.3">
      <c r="A11" s="3">
        <v>2.1</v>
      </c>
      <c r="B11" s="3">
        <v>1.7899999999999999E-2</v>
      </c>
      <c r="C11">
        <f t="shared" si="0"/>
        <v>0.98209999999999997</v>
      </c>
      <c r="D11">
        <f t="shared" si="1"/>
        <v>68.747</v>
      </c>
      <c r="E11">
        <f t="shared" si="2"/>
        <v>98.747</v>
      </c>
      <c r="F11">
        <f t="shared" si="3"/>
        <v>69.122900000000001</v>
      </c>
    </row>
    <row r="12" spans="1:19" x14ac:dyDescent="0.3">
      <c r="A12" s="3">
        <v>2</v>
      </c>
      <c r="B12" s="3">
        <v>2.2800000000000001E-2</v>
      </c>
      <c r="C12">
        <f t="shared" si="0"/>
        <v>0.97719999999999996</v>
      </c>
      <c r="D12">
        <f t="shared" si="1"/>
        <v>68.403999999999996</v>
      </c>
      <c r="E12">
        <f t="shared" si="2"/>
        <v>98.403999999999996</v>
      </c>
      <c r="F12">
        <f t="shared" si="3"/>
        <v>68.882799999999989</v>
      </c>
    </row>
    <row r="13" spans="1:19" x14ac:dyDescent="0.3">
      <c r="A13" s="3">
        <v>1.9</v>
      </c>
      <c r="B13" s="3">
        <v>2.87E-2</v>
      </c>
      <c r="C13">
        <f t="shared" si="0"/>
        <v>0.97130000000000005</v>
      </c>
      <c r="D13">
        <f t="shared" si="1"/>
        <v>67.991</v>
      </c>
      <c r="E13">
        <f t="shared" si="2"/>
        <v>97.991</v>
      </c>
      <c r="F13">
        <f t="shared" si="3"/>
        <v>68.593699999999998</v>
      </c>
    </row>
    <row r="14" spans="1:19" x14ac:dyDescent="0.3">
      <c r="A14" s="3">
        <v>1.8</v>
      </c>
      <c r="B14" s="3">
        <v>3.5900000000000001E-2</v>
      </c>
      <c r="C14">
        <f t="shared" si="0"/>
        <v>0.96409999999999996</v>
      </c>
      <c r="D14">
        <f t="shared" si="1"/>
        <v>67.486999999999995</v>
      </c>
      <c r="E14">
        <f t="shared" si="2"/>
        <v>97.486999999999995</v>
      </c>
      <c r="F14">
        <f t="shared" si="3"/>
        <v>68.240899999999996</v>
      </c>
      <c r="G14">
        <v>1</v>
      </c>
      <c r="H14">
        <v>0</v>
      </c>
    </row>
    <row r="15" spans="1:19" ht="17.25" thickBot="1" x14ac:dyDescent="0.35">
      <c r="A15" s="3">
        <v>1.7</v>
      </c>
      <c r="B15" s="3">
        <v>4.4600000000000001E-2</v>
      </c>
      <c r="C15">
        <f t="shared" si="0"/>
        <v>0.95540000000000003</v>
      </c>
      <c r="D15">
        <f t="shared" si="1"/>
        <v>66.878</v>
      </c>
      <c r="E15">
        <f t="shared" si="2"/>
        <v>96.878</v>
      </c>
      <c r="F15">
        <f t="shared" si="3"/>
        <v>67.814599999999999</v>
      </c>
      <c r="G15">
        <v>2</v>
      </c>
      <c r="H15">
        <v>0.04</v>
      </c>
    </row>
    <row r="16" spans="1:19" ht="18" thickTop="1" thickBot="1" x14ac:dyDescent="0.35">
      <c r="A16" s="3">
        <v>1.6</v>
      </c>
      <c r="B16" s="3">
        <v>5.4800000000000001E-2</v>
      </c>
      <c r="C16">
        <f t="shared" si="0"/>
        <v>0.94520000000000004</v>
      </c>
      <c r="D16">
        <f t="shared" si="1"/>
        <v>66.164000000000001</v>
      </c>
      <c r="E16">
        <f t="shared" si="2"/>
        <v>96.164000000000001</v>
      </c>
      <c r="F16">
        <f t="shared" si="3"/>
        <v>67.314799999999991</v>
      </c>
      <c r="G16">
        <v>3</v>
      </c>
      <c r="H16">
        <v>0.11</v>
      </c>
      <c r="J16" s="8" t="s">
        <v>10</v>
      </c>
      <c r="K16">
        <v>0</v>
      </c>
      <c r="L16" s="9">
        <v>4.0000000010000002E-2</v>
      </c>
      <c r="M16" s="9">
        <v>0.11000000001</v>
      </c>
      <c r="N16" s="9">
        <v>0.23000000001000001</v>
      </c>
      <c r="O16" s="9">
        <v>0.40000000009999997</v>
      </c>
      <c r="P16" s="9">
        <v>0.60000000009999999</v>
      </c>
      <c r="Q16" s="9">
        <v>0.77000000001000002</v>
      </c>
      <c r="R16" s="9">
        <v>0.89000000001000001</v>
      </c>
      <c r="S16" s="9">
        <v>0.96000000000999997</v>
      </c>
    </row>
    <row r="17" spans="1:19" ht="17.25" thickBot="1" x14ac:dyDescent="0.35">
      <c r="A17" s="3">
        <v>1.5</v>
      </c>
      <c r="B17" s="3">
        <v>6.6799999999999998E-2</v>
      </c>
      <c r="C17">
        <f t="shared" si="0"/>
        <v>0.93320000000000003</v>
      </c>
      <c r="D17">
        <f t="shared" si="1"/>
        <v>65.323999999999998</v>
      </c>
      <c r="E17">
        <f t="shared" si="2"/>
        <v>95.323999999999998</v>
      </c>
      <c r="F17">
        <f t="shared" si="3"/>
        <v>66.726799999999997</v>
      </c>
      <c r="G17">
        <v>4</v>
      </c>
      <c r="H17">
        <v>0.23</v>
      </c>
      <c r="J17" s="10" t="s">
        <v>7</v>
      </c>
      <c r="K17">
        <v>1</v>
      </c>
      <c r="L17" s="11">
        <v>2</v>
      </c>
      <c r="M17" s="11">
        <v>3</v>
      </c>
      <c r="N17" s="11">
        <v>4</v>
      </c>
      <c r="O17" s="11">
        <v>5</v>
      </c>
      <c r="P17" s="11">
        <v>6</v>
      </c>
      <c r="Q17" s="11">
        <v>7</v>
      </c>
      <c r="R17" s="11">
        <v>8</v>
      </c>
      <c r="S17" s="11">
        <v>9</v>
      </c>
    </row>
    <row r="18" spans="1:19" ht="17.25" thickTop="1" x14ac:dyDescent="0.3">
      <c r="A18" s="3">
        <v>1.4</v>
      </c>
      <c r="B18" s="3">
        <v>8.0799999999999997E-2</v>
      </c>
      <c r="C18">
        <f t="shared" si="0"/>
        <v>0.91920000000000002</v>
      </c>
      <c r="D18">
        <f t="shared" si="1"/>
        <v>64.343999999999994</v>
      </c>
      <c r="E18">
        <f t="shared" si="2"/>
        <v>94.343999999999994</v>
      </c>
      <c r="F18">
        <f t="shared" si="3"/>
        <v>66.04079999999999</v>
      </c>
      <c r="G18">
        <v>5</v>
      </c>
      <c r="H18">
        <v>0.4</v>
      </c>
    </row>
    <row r="19" spans="1:19" x14ac:dyDescent="0.3">
      <c r="A19" s="3">
        <v>1.3</v>
      </c>
      <c r="B19" s="3">
        <v>9.6799999999999997E-2</v>
      </c>
      <c r="C19">
        <f t="shared" si="0"/>
        <v>0.9032</v>
      </c>
      <c r="D19">
        <f t="shared" si="1"/>
        <v>63.224000000000004</v>
      </c>
      <c r="E19">
        <f t="shared" si="2"/>
        <v>93.224000000000004</v>
      </c>
      <c r="F19">
        <f t="shared" si="3"/>
        <v>65.256799999999998</v>
      </c>
      <c r="G19">
        <v>6</v>
      </c>
      <c r="H19">
        <v>0.6</v>
      </c>
    </row>
    <row r="20" spans="1:19" x14ac:dyDescent="0.3">
      <c r="A20" s="3">
        <v>1.2</v>
      </c>
      <c r="B20" s="3">
        <v>0.11509999999999999</v>
      </c>
      <c r="C20">
        <f t="shared" si="0"/>
        <v>0.88490000000000002</v>
      </c>
      <c r="D20">
        <f t="shared" si="1"/>
        <v>61.942999999999998</v>
      </c>
      <c r="E20">
        <f t="shared" si="2"/>
        <v>91.942999999999998</v>
      </c>
      <c r="F20">
        <f t="shared" si="3"/>
        <v>64.360099999999989</v>
      </c>
      <c r="G20">
        <v>7</v>
      </c>
      <c r="H20">
        <v>0.77</v>
      </c>
    </row>
    <row r="21" spans="1:19" x14ac:dyDescent="0.3">
      <c r="A21" s="3">
        <v>1.1000000000000001</v>
      </c>
      <c r="B21" s="3">
        <v>0.13569999999999999</v>
      </c>
      <c r="C21">
        <f t="shared" si="0"/>
        <v>0.86430000000000007</v>
      </c>
      <c r="D21">
        <f t="shared" si="1"/>
        <v>60.501000000000005</v>
      </c>
      <c r="E21">
        <f t="shared" si="2"/>
        <v>90.501000000000005</v>
      </c>
      <c r="F21">
        <f t="shared" si="3"/>
        <v>63.350699999999996</v>
      </c>
      <c r="G21">
        <v>8</v>
      </c>
      <c r="H21">
        <v>0.89</v>
      </c>
    </row>
    <row r="22" spans="1:19" x14ac:dyDescent="0.3">
      <c r="A22" s="3">
        <v>1</v>
      </c>
      <c r="B22" s="3">
        <v>0.15870000000000001</v>
      </c>
      <c r="C22">
        <f t="shared" si="0"/>
        <v>0.84129999999999994</v>
      </c>
      <c r="D22">
        <f t="shared" si="1"/>
        <v>58.890999999999998</v>
      </c>
      <c r="E22">
        <f t="shared" si="2"/>
        <v>88.890999999999991</v>
      </c>
      <c r="F22">
        <f t="shared" si="3"/>
        <v>62.223699999999987</v>
      </c>
      <c r="G22">
        <v>9</v>
      </c>
      <c r="H22">
        <v>0.96</v>
      </c>
    </row>
    <row r="23" spans="1:19" x14ac:dyDescent="0.3">
      <c r="A23" s="3">
        <v>0.9</v>
      </c>
      <c r="B23" s="3">
        <v>0.18410000000000001</v>
      </c>
    </row>
    <row r="24" spans="1:19" x14ac:dyDescent="0.3">
      <c r="A24" s="3">
        <v>0.8</v>
      </c>
      <c r="B24" s="3">
        <v>0.21190000000000001</v>
      </c>
    </row>
    <row r="25" spans="1:19" x14ac:dyDescent="0.3">
      <c r="A25" s="3">
        <v>0.7</v>
      </c>
      <c r="B25" s="3">
        <v>0.24199999999999999</v>
      </c>
    </row>
    <row r="26" spans="1:19" x14ac:dyDescent="0.3">
      <c r="A26" s="3">
        <v>0.6</v>
      </c>
      <c r="B26" s="3">
        <v>0.27429999999999999</v>
      </c>
    </row>
    <row r="27" spans="1:19" x14ac:dyDescent="0.3">
      <c r="A27" s="3">
        <v>0.5</v>
      </c>
      <c r="B27" s="3">
        <v>0.3085</v>
      </c>
    </row>
    <row r="28" spans="1:19" x14ac:dyDescent="0.3">
      <c r="A28" s="3">
        <v>0.4</v>
      </c>
      <c r="B28" s="3">
        <v>0.34460000000000002</v>
      </c>
    </row>
    <row r="29" spans="1:19" x14ac:dyDescent="0.3">
      <c r="A29" s="3">
        <v>0.3</v>
      </c>
      <c r="B29" s="3">
        <v>0.3821</v>
      </c>
    </row>
    <row r="30" spans="1:19" x14ac:dyDescent="0.3">
      <c r="A30" s="3">
        <v>0.2</v>
      </c>
      <c r="B30" s="3">
        <v>0.42070000000000002</v>
      </c>
    </row>
    <row r="31" spans="1:19" x14ac:dyDescent="0.3">
      <c r="A31" s="3">
        <v>0.1</v>
      </c>
      <c r="B31" s="3">
        <v>0.4602</v>
      </c>
    </row>
    <row r="32" spans="1:19" x14ac:dyDescent="0.3">
      <c r="A32" s="3">
        <v>0</v>
      </c>
      <c r="B32" s="3">
        <v>0.5</v>
      </c>
    </row>
    <row r="33" spans="1:2" x14ac:dyDescent="0.3">
      <c r="A33" s="3">
        <v>-0.1</v>
      </c>
      <c r="B33" s="3">
        <v>0.53979999999999995</v>
      </c>
    </row>
    <row r="34" spans="1:2" x14ac:dyDescent="0.3">
      <c r="A34" s="3">
        <v>-0.2</v>
      </c>
      <c r="B34" s="3">
        <v>0.57930000000000004</v>
      </c>
    </row>
    <row r="35" spans="1:2" x14ac:dyDescent="0.3">
      <c r="A35" s="3">
        <v>-0.3</v>
      </c>
      <c r="B35" s="3">
        <v>0.6179</v>
      </c>
    </row>
    <row r="36" spans="1:2" x14ac:dyDescent="0.3">
      <c r="A36" s="3">
        <v>-0.4</v>
      </c>
      <c r="B36" s="3">
        <v>0.65539999999999998</v>
      </c>
    </row>
    <row r="37" spans="1:2" x14ac:dyDescent="0.3">
      <c r="A37" s="3">
        <v>-0.5</v>
      </c>
      <c r="B37" s="3">
        <v>0.6915</v>
      </c>
    </row>
    <row r="38" spans="1:2" x14ac:dyDescent="0.3">
      <c r="A38" s="3">
        <v>-0.6</v>
      </c>
      <c r="B38" s="3">
        <v>0.72570000000000001</v>
      </c>
    </row>
    <row r="39" spans="1:2" x14ac:dyDescent="0.3">
      <c r="A39" s="3">
        <v>-0.7</v>
      </c>
      <c r="B39" s="3">
        <v>0.75800000000000001</v>
      </c>
    </row>
    <row r="40" spans="1:2" x14ac:dyDescent="0.3">
      <c r="A40" s="3">
        <v>-0.8</v>
      </c>
      <c r="B40" s="3">
        <v>0.78810000000000002</v>
      </c>
    </row>
    <row r="41" spans="1:2" x14ac:dyDescent="0.3">
      <c r="A41" s="3">
        <v>-0.9</v>
      </c>
      <c r="B41" s="3">
        <v>0.81589999999999996</v>
      </c>
    </row>
    <row r="42" spans="1:2" x14ac:dyDescent="0.3">
      <c r="A42" s="3">
        <v>-1</v>
      </c>
      <c r="B42" s="3">
        <v>0.84130000000000005</v>
      </c>
    </row>
    <row r="43" spans="1:2" x14ac:dyDescent="0.3">
      <c r="A43" s="3">
        <v>-1.1000000000000001</v>
      </c>
      <c r="B43" s="3">
        <v>0.86429999999999996</v>
      </c>
    </row>
    <row r="44" spans="1:2" x14ac:dyDescent="0.3">
      <c r="A44" s="3">
        <v>-1.2</v>
      </c>
      <c r="B44" s="3">
        <v>0.88490000000000002</v>
      </c>
    </row>
    <row r="45" spans="1:2" x14ac:dyDescent="0.3">
      <c r="A45" s="3">
        <v>-1.3</v>
      </c>
      <c r="B45" s="3">
        <v>0.9032</v>
      </c>
    </row>
    <row r="46" spans="1:2" x14ac:dyDescent="0.3">
      <c r="A46" s="3">
        <v>-1.4</v>
      </c>
      <c r="B46" s="3">
        <v>0.91920000000000002</v>
      </c>
    </row>
    <row r="47" spans="1:2" x14ac:dyDescent="0.3">
      <c r="A47" s="3">
        <v>-1.5</v>
      </c>
      <c r="B47" s="3">
        <v>0.93320000000000003</v>
      </c>
    </row>
    <row r="48" spans="1:2" x14ac:dyDescent="0.3">
      <c r="A48" s="3">
        <v>-1.6</v>
      </c>
      <c r="B48" s="3">
        <v>0.94520000000000004</v>
      </c>
    </row>
    <row r="49" spans="1:2" x14ac:dyDescent="0.3">
      <c r="A49" s="3">
        <v>-1.7</v>
      </c>
      <c r="B49" s="3">
        <v>0.95540000000000003</v>
      </c>
    </row>
    <row r="50" spans="1:2" x14ac:dyDescent="0.3">
      <c r="A50" s="3">
        <v>-1.8</v>
      </c>
      <c r="B50" s="3">
        <v>0.96409999999999996</v>
      </c>
    </row>
    <row r="51" spans="1:2" x14ac:dyDescent="0.3">
      <c r="A51" s="3">
        <v>-1.9</v>
      </c>
      <c r="B51" s="3">
        <v>0.97130000000000005</v>
      </c>
    </row>
    <row r="52" spans="1:2" x14ac:dyDescent="0.3">
      <c r="A52" s="3">
        <v>-2</v>
      </c>
      <c r="B52" s="3">
        <v>0.97719999999999996</v>
      </c>
    </row>
    <row r="53" spans="1:2" x14ac:dyDescent="0.3">
      <c r="A53" s="3">
        <v>-2.1</v>
      </c>
      <c r="B53" s="3">
        <v>0.98209999999999997</v>
      </c>
    </row>
    <row r="54" spans="1:2" x14ac:dyDescent="0.3">
      <c r="A54" s="3">
        <v>-2.2000000000000002</v>
      </c>
      <c r="B54" s="3">
        <v>0.98609999999999998</v>
      </c>
    </row>
    <row r="55" spans="1:2" x14ac:dyDescent="0.3">
      <c r="A55" s="3">
        <v>-2.2999999999999998</v>
      </c>
      <c r="B55" s="3">
        <v>0.98929999999999996</v>
      </c>
    </row>
    <row r="56" spans="1:2" x14ac:dyDescent="0.3">
      <c r="A56" s="3">
        <v>-2.4</v>
      </c>
      <c r="B56" s="3">
        <v>0.99180000000000001</v>
      </c>
    </row>
    <row r="57" spans="1:2" x14ac:dyDescent="0.3">
      <c r="A57" s="3">
        <v>-2.5</v>
      </c>
      <c r="B57" s="3">
        <v>0.99380000000000002</v>
      </c>
    </row>
    <row r="58" spans="1:2" x14ac:dyDescent="0.3">
      <c r="A58" s="3">
        <v>-2.6</v>
      </c>
      <c r="B58" s="3">
        <v>0.99529999999999996</v>
      </c>
    </row>
    <row r="59" spans="1:2" x14ac:dyDescent="0.3">
      <c r="A59" s="3">
        <v>-2.7</v>
      </c>
      <c r="B59" s="3">
        <v>0.99650000000000005</v>
      </c>
    </row>
    <row r="60" spans="1:2" x14ac:dyDescent="0.3">
      <c r="A60" s="3">
        <v>-2.8</v>
      </c>
      <c r="B60" s="3">
        <v>0.99739999999999995</v>
      </c>
    </row>
    <row r="61" spans="1:2" x14ac:dyDescent="0.3">
      <c r="A61" s="3">
        <v>-2.9</v>
      </c>
      <c r="B61" s="3">
        <v>0.99809999999999999</v>
      </c>
    </row>
    <row r="62" spans="1:2" x14ac:dyDescent="0.3">
      <c r="A62" s="3">
        <v>-3</v>
      </c>
      <c r="B62" s="3">
        <v>0.99870000000000003</v>
      </c>
    </row>
  </sheetData>
  <autoFilter ref="G13:H22">
    <sortState ref="G14:H22">
      <sortCondition ref="G13:G22"/>
    </sortState>
  </autoFilter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안내사항</vt:lpstr>
      <vt:lpstr>Data sheet</vt:lpstr>
      <vt:lpstr>z점수환산표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 T</dc:creator>
  <cp:lastModifiedBy>op T</cp:lastModifiedBy>
  <dcterms:created xsi:type="dcterms:W3CDTF">2014-07-21T09:41:27Z</dcterms:created>
  <dcterms:modified xsi:type="dcterms:W3CDTF">2014-07-22T09:55:53Z</dcterms:modified>
</cp:coreProperties>
</file>