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4955" windowHeight="7995"/>
  </bookViews>
  <sheets>
    <sheet name="Sheet3" sheetId="3" r:id="rId1"/>
    <sheet name="Sheet1 (2)" sheetId="4" r:id="rId2"/>
    <sheet name="Sheet2" sheetId="2" r:id="rId3"/>
  </sheets>
  <calcPr calcId="125725"/>
</workbook>
</file>

<file path=xl/calcChain.xml><?xml version="1.0" encoding="utf-8"?>
<calcChain xmlns="http://schemas.openxmlformats.org/spreadsheetml/2006/main">
  <c r="C75" i="3"/>
  <c r="C74"/>
  <c r="C78"/>
  <c r="D76" l="1"/>
  <c r="E76"/>
  <c r="F76"/>
  <c r="C76"/>
  <c r="O47"/>
  <c r="M47"/>
  <c r="J19"/>
  <c r="I19"/>
  <c r="K19"/>
  <c r="P67"/>
  <c r="N67"/>
  <c r="L67"/>
  <c r="O19"/>
  <c r="O49" s="1"/>
  <c r="M19"/>
  <c r="M49" s="1"/>
  <c r="P6"/>
  <c r="N6"/>
  <c r="P7"/>
  <c r="N7"/>
  <c r="P9"/>
  <c r="N9"/>
  <c r="P5"/>
  <c r="P19" s="1"/>
  <c r="N5"/>
  <c r="N19" s="1"/>
  <c r="N36"/>
  <c r="N40"/>
  <c r="J47"/>
  <c r="I47"/>
  <c r="H47"/>
  <c r="H49" s="1"/>
  <c r="D78" s="1"/>
  <c r="K38"/>
  <c r="K47" s="1"/>
  <c r="P36"/>
  <c r="P42"/>
  <c r="P28"/>
  <c r="P33"/>
  <c r="P38"/>
  <c r="N38"/>
  <c r="N25"/>
  <c r="D66" i="4"/>
  <c r="E66"/>
  <c r="F66"/>
  <c r="G66"/>
  <c r="H66"/>
  <c r="I66"/>
  <c r="J66"/>
  <c r="C66"/>
  <c r="D64"/>
  <c r="C64"/>
  <c r="D45"/>
  <c r="C45"/>
  <c r="D17"/>
  <c r="C17"/>
  <c r="F64"/>
  <c r="G64"/>
  <c r="H64"/>
  <c r="I64"/>
  <c r="J64"/>
  <c r="E64"/>
  <c r="F17"/>
  <c r="G17"/>
  <c r="H17"/>
  <c r="I17"/>
  <c r="J17"/>
  <c r="E17"/>
  <c r="G45"/>
  <c r="I45"/>
  <c r="E45"/>
  <c r="J54"/>
  <c r="H54"/>
  <c r="F54"/>
  <c r="J53"/>
  <c r="H53"/>
  <c r="F53"/>
  <c r="J52"/>
  <c r="H52"/>
  <c r="F52"/>
  <c r="J51"/>
  <c r="H51"/>
  <c r="F51"/>
  <c r="F50"/>
  <c r="J41"/>
  <c r="H41"/>
  <c r="F41"/>
  <c r="J37"/>
  <c r="H35"/>
  <c r="F35"/>
  <c r="J32"/>
  <c r="F31"/>
  <c r="J27"/>
  <c r="J24"/>
  <c r="J45" s="1"/>
  <c r="H24"/>
  <c r="F24"/>
  <c r="H23"/>
  <c r="H45" s="1"/>
  <c r="F23"/>
  <c r="F45" s="1"/>
  <c r="P47" i="3" l="1"/>
  <c r="P49" s="1"/>
  <c r="F78" s="1"/>
  <c r="N47"/>
  <c r="N49" s="1"/>
  <c r="E78" s="1"/>
</calcChain>
</file>

<file path=xl/sharedStrings.xml><?xml version="1.0" encoding="utf-8"?>
<sst xmlns="http://schemas.openxmlformats.org/spreadsheetml/2006/main" count="209" uniqueCount="130">
  <si>
    <t>자유</t>
  </si>
  <si>
    <t>자유</t>
    <phoneticPr fontId="2" type="noConversion"/>
  </si>
  <si>
    <t>경영</t>
  </si>
  <si>
    <t>경영</t>
    <phoneticPr fontId="2" type="noConversion"/>
  </si>
  <si>
    <t>국어</t>
  </si>
  <si>
    <t>국어</t>
    <phoneticPr fontId="2" type="noConversion"/>
  </si>
  <si>
    <t>사학</t>
    <phoneticPr fontId="2" type="noConversion"/>
  </si>
  <si>
    <t>철학</t>
  </si>
  <si>
    <t>철학</t>
    <phoneticPr fontId="2" type="noConversion"/>
  </si>
  <si>
    <t>문헌</t>
  </si>
  <si>
    <t>문헌</t>
    <phoneticPr fontId="2" type="noConversion"/>
  </si>
  <si>
    <t>심리</t>
  </si>
  <si>
    <t>심리</t>
    <phoneticPr fontId="2" type="noConversion"/>
  </si>
  <si>
    <t>중어</t>
  </si>
  <si>
    <t>중어</t>
    <phoneticPr fontId="2" type="noConversion"/>
  </si>
  <si>
    <t>영어</t>
  </si>
  <si>
    <t>영어</t>
    <phoneticPr fontId="2" type="noConversion"/>
  </si>
  <si>
    <t>독어</t>
  </si>
  <si>
    <t>독어</t>
    <phoneticPr fontId="2" type="noConversion"/>
  </si>
  <si>
    <t>불어</t>
  </si>
  <si>
    <t>불어</t>
    <phoneticPr fontId="2" type="noConversion"/>
  </si>
  <si>
    <t>노어</t>
  </si>
  <si>
    <t>노어</t>
    <phoneticPr fontId="2" type="noConversion"/>
  </si>
  <si>
    <t>정외</t>
    <phoneticPr fontId="2" type="noConversion"/>
  </si>
  <si>
    <t>행정</t>
  </si>
  <si>
    <t>행정</t>
    <phoneticPr fontId="2" type="noConversion"/>
  </si>
  <si>
    <t>사회복</t>
    <phoneticPr fontId="2" type="noConversion"/>
  </si>
  <si>
    <t>사회학</t>
    <phoneticPr fontId="2" type="noConversion"/>
  </si>
  <si>
    <t>문화</t>
  </si>
  <si>
    <t>문화</t>
    <phoneticPr fontId="2" type="noConversion"/>
  </si>
  <si>
    <t>언론</t>
  </si>
  <si>
    <t>언론</t>
    <phoneticPr fontId="2" type="noConversion"/>
  </si>
  <si>
    <t>경제</t>
  </si>
  <si>
    <t>경제</t>
    <phoneticPr fontId="2" type="noConversion"/>
  </si>
  <si>
    <t>응용</t>
    <phoneticPr fontId="2" type="noConversion"/>
  </si>
  <si>
    <t>교육</t>
  </si>
  <si>
    <t>교육</t>
    <phoneticPr fontId="2" type="noConversion"/>
  </si>
  <si>
    <t>언더</t>
    <phoneticPr fontId="2" type="noConversion"/>
  </si>
  <si>
    <t>정경</t>
    <phoneticPr fontId="2" type="noConversion"/>
  </si>
  <si>
    <t>국제어</t>
    <phoneticPr fontId="2" type="noConversion"/>
  </si>
  <si>
    <t>인문</t>
    <phoneticPr fontId="2" type="noConversion"/>
  </si>
  <si>
    <t>역사</t>
  </si>
  <si>
    <t>역사</t>
    <phoneticPr fontId="2" type="noConversion"/>
  </si>
  <si>
    <t>지리</t>
  </si>
  <si>
    <t>지리</t>
    <phoneticPr fontId="2" type="noConversion"/>
  </si>
  <si>
    <t>미디</t>
    <phoneticPr fontId="2" type="noConversion"/>
  </si>
  <si>
    <t>식자</t>
    <phoneticPr fontId="2" type="noConversion"/>
  </si>
  <si>
    <t>정원</t>
    <phoneticPr fontId="2" type="noConversion"/>
  </si>
  <si>
    <t>보건</t>
    <phoneticPr fontId="2" type="noConversion"/>
  </si>
  <si>
    <t>인문1</t>
    <phoneticPr fontId="2" type="noConversion"/>
  </si>
  <si>
    <t>인문2</t>
    <phoneticPr fontId="2" type="noConversion"/>
  </si>
  <si>
    <t>사과</t>
    <phoneticPr fontId="2" type="noConversion"/>
  </si>
  <si>
    <t>농경제</t>
  </si>
  <si>
    <t>농경제</t>
    <phoneticPr fontId="2" type="noConversion"/>
  </si>
  <si>
    <t>윤리</t>
  </si>
  <si>
    <t>윤리</t>
    <phoneticPr fontId="2" type="noConversion"/>
  </si>
  <si>
    <t>외국어</t>
  </si>
  <si>
    <t>외국어</t>
    <phoneticPr fontId="2" type="noConversion"/>
  </si>
  <si>
    <t>사교</t>
    <phoneticPr fontId="2" type="noConversion"/>
  </si>
  <si>
    <t>소아</t>
    <phoneticPr fontId="2" type="noConversion"/>
  </si>
  <si>
    <t>자전</t>
  </si>
  <si>
    <t>자전</t>
    <phoneticPr fontId="2" type="noConversion"/>
  </si>
  <si>
    <t>추합</t>
  </si>
  <si>
    <t>추합</t>
    <phoneticPr fontId="2" type="noConversion"/>
  </si>
  <si>
    <t>합 계</t>
    <phoneticPr fontId="2" type="noConversion"/>
  </si>
  <si>
    <t>합계</t>
  </si>
  <si>
    <t>합계</t>
    <phoneticPr fontId="2" type="noConversion"/>
  </si>
  <si>
    <t>1. 서울대학교</t>
    <phoneticPr fontId="2" type="noConversion"/>
  </si>
  <si>
    <t>2.연세대학교</t>
    <phoneticPr fontId="2" type="noConversion"/>
  </si>
  <si>
    <t>3. 고려대학교</t>
    <phoneticPr fontId="2" type="noConversion"/>
  </si>
  <si>
    <t>구  분</t>
  </si>
  <si>
    <t>구  분</t>
    <phoneticPr fontId="2" type="noConversion"/>
  </si>
  <si>
    <t>연.고대</t>
    <phoneticPr fontId="2" type="noConversion"/>
  </si>
  <si>
    <t xml:space="preserve">정원 </t>
  </si>
  <si>
    <t xml:space="preserve"> 서울대 </t>
  </si>
  <si>
    <t xml:space="preserve">최종 </t>
  </si>
  <si>
    <t>최종</t>
  </si>
  <si>
    <t>추 합 현 황</t>
  </si>
  <si>
    <t>정시</t>
  </si>
  <si>
    <t>변동율</t>
  </si>
  <si>
    <t xml:space="preserve"> 합격(현) </t>
  </si>
  <si>
    <t xml:space="preserve"> 추정 </t>
  </si>
  <si>
    <t>1차</t>
  </si>
  <si>
    <t>2차</t>
  </si>
  <si>
    <t>그후</t>
  </si>
  <si>
    <t>경영학과</t>
  </si>
  <si>
    <t>인문학부</t>
  </si>
  <si>
    <t xml:space="preserve">   </t>
  </si>
  <si>
    <t>국제어문</t>
  </si>
  <si>
    <t>식품자원</t>
  </si>
  <si>
    <t>정경대</t>
  </si>
  <si>
    <t xml:space="preserve">국제   </t>
  </si>
  <si>
    <t>국어국문</t>
  </si>
  <si>
    <t>영어영문</t>
  </si>
  <si>
    <t>미디어</t>
  </si>
  <si>
    <t>자유전공</t>
  </si>
  <si>
    <t>보건행정</t>
  </si>
  <si>
    <t>합  계</t>
  </si>
  <si>
    <t xml:space="preserve">사학 </t>
  </si>
  <si>
    <t>응통</t>
  </si>
  <si>
    <t>신학</t>
  </si>
  <si>
    <t>사회복지</t>
  </si>
  <si>
    <t>사학과</t>
  </si>
  <si>
    <t>총계</t>
  </si>
  <si>
    <t>현황파악</t>
  </si>
  <si>
    <t xml:space="preserve"> </t>
  </si>
  <si>
    <t>11, 12년 지원인원</t>
  </si>
  <si>
    <t xml:space="preserve"> 응답자 </t>
  </si>
  <si>
    <t xml:space="preserve"> 미응답 </t>
  </si>
  <si>
    <t xml:space="preserve"> 잔여율 </t>
  </si>
  <si>
    <t>차이</t>
  </si>
  <si>
    <t>인문 1</t>
  </si>
  <si>
    <t>인문 2</t>
  </si>
  <si>
    <t>사과대</t>
  </si>
  <si>
    <t>인류지리</t>
  </si>
  <si>
    <t>사회</t>
  </si>
  <si>
    <t>소비자</t>
  </si>
  <si>
    <t xml:space="preserve"> </t>
    <phoneticPr fontId="2" type="noConversion"/>
  </si>
  <si>
    <t>1. 고려대학교 (2011/2012) 추합현황</t>
    <phoneticPr fontId="2" type="noConversion"/>
  </si>
  <si>
    <t xml:space="preserve"> </t>
    <phoneticPr fontId="2" type="noConversion"/>
  </si>
  <si>
    <t>2. 연세대학교 (2011/2012) 추합현황</t>
    <phoneticPr fontId="2" type="noConversion"/>
  </si>
  <si>
    <t>3. 서울대학교 현황파악</t>
    <phoneticPr fontId="2" type="noConversion"/>
  </si>
  <si>
    <t>연고대 추합 합</t>
    <phoneticPr fontId="2" type="noConversion"/>
  </si>
  <si>
    <t>서울대</t>
    <phoneticPr fontId="2" type="noConversion"/>
  </si>
  <si>
    <t>연경추합</t>
    <phoneticPr fontId="2" type="noConversion"/>
  </si>
  <si>
    <t>고경추합</t>
    <phoneticPr fontId="2" type="noConversion"/>
  </si>
  <si>
    <t xml:space="preserve">4. 서울대 정시 인원대비 연.고경 추합 </t>
    <phoneticPr fontId="2" type="noConversion"/>
  </si>
  <si>
    <t>연.고경 합</t>
    <phoneticPr fontId="2" type="noConversion"/>
  </si>
  <si>
    <t xml:space="preserve">연.고전체 </t>
    <phoneticPr fontId="2" type="noConversion"/>
  </si>
  <si>
    <t>2012추정</t>
    <phoneticPr fontId="2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</si>
</sst>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맑은 고딕"/>
      <family val="2"/>
      <charset val="129"/>
      <scheme val="minor"/>
    </font>
    <font>
      <sz val="11"/>
      <color theme="1"/>
      <name val="Arial"/>
      <family val="2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b/>
      <sz val="11"/>
      <color rgb="FF3333CC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3333CC"/>
      <name val="맑은 고딕"/>
      <family val="3"/>
      <charset val="129"/>
    </font>
    <font>
      <b/>
      <sz val="11"/>
      <color rgb="FF3333CC"/>
      <name val="돋움"/>
      <family val="3"/>
      <charset val="129"/>
    </font>
    <font>
      <sz val="11"/>
      <color rgb="FFFF0000"/>
      <name val="돋움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0000"/>
      <name val="돋움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rgb="FF000000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6" borderId="14" xfId="0" applyFont="1" applyFill="1" applyBorder="1" applyAlignment="1">
      <alignment vertical="center" wrapText="1"/>
    </xf>
    <xf numFmtId="0" fontId="8" fillId="6" borderId="15" xfId="0" applyFont="1" applyFill="1" applyBorder="1" applyAlignment="1">
      <alignment vertical="center" wrapText="1"/>
    </xf>
    <xf numFmtId="9" fontId="8" fillId="6" borderId="16" xfId="0" applyNumberFormat="1" applyFont="1" applyFill="1" applyBorder="1" applyAlignment="1">
      <alignment vertical="center" wrapText="1"/>
    </xf>
    <xf numFmtId="0" fontId="8" fillId="6" borderId="17" xfId="0" applyFont="1" applyFill="1" applyBorder="1" applyAlignment="1">
      <alignment vertical="center" wrapText="1"/>
    </xf>
    <xf numFmtId="0" fontId="10" fillId="6" borderId="18" xfId="0" applyFont="1" applyFill="1" applyBorder="1" applyAlignment="1">
      <alignment vertical="center" wrapText="1"/>
    </xf>
    <xf numFmtId="0" fontId="11" fillId="6" borderId="19" xfId="0" applyFont="1" applyFill="1" applyBorder="1" applyAlignment="1">
      <alignment vertical="center" wrapText="1"/>
    </xf>
    <xf numFmtId="0" fontId="11" fillId="6" borderId="20" xfId="0" applyFont="1" applyFill="1" applyBorder="1" applyAlignment="1">
      <alignment vertical="center" wrapText="1"/>
    </xf>
    <xf numFmtId="0" fontId="11" fillId="6" borderId="17" xfId="0" applyFont="1" applyFill="1" applyBorder="1" applyAlignment="1">
      <alignment vertical="center" wrapText="1"/>
    </xf>
    <xf numFmtId="0" fontId="11" fillId="6" borderId="18" xfId="0" applyFont="1" applyFill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9" fontId="1" fillId="0" borderId="17" xfId="0" applyNumberFormat="1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1" fillId="7" borderId="14" xfId="0" applyFont="1" applyFill="1" applyBorder="1" applyAlignment="1">
      <alignment vertical="center" wrapText="1"/>
    </xf>
    <xf numFmtId="0" fontId="1" fillId="7" borderId="21" xfId="0" applyFont="1" applyFill="1" applyBorder="1" applyAlignment="1">
      <alignment vertical="center" wrapText="1"/>
    </xf>
    <xf numFmtId="9" fontId="1" fillId="7" borderId="17" xfId="0" applyNumberFormat="1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0" fontId="1" fillId="7" borderId="18" xfId="0" applyFont="1" applyFill="1" applyBorder="1" applyAlignment="1">
      <alignment vertical="center" wrapText="1"/>
    </xf>
    <xf numFmtId="0" fontId="3" fillId="7" borderId="19" xfId="0" applyFont="1" applyFill="1" applyBorder="1" applyAlignment="1">
      <alignment vertical="center" wrapText="1"/>
    </xf>
    <xf numFmtId="0" fontId="3" fillId="7" borderId="20" xfId="0" applyFont="1" applyFill="1" applyBorder="1" applyAlignment="1">
      <alignment vertical="center" wrapText="1"/>
    </xf>
    <xf numFmtId="0" fontId="3" fillId="7" borderId="17" xfId="0" applyFont="1" applyFill="1" applyBorder="1" applyAlignment="1">
      <alignment vertical="center" wrapText="1"/>
    </xf>
    <xf numFmtId="0" fontId="3" fillId="7" borderId="18" xfId="0" applyFont="1" applyFill="1" applyBorder="1" applyAlignment="1">
      <alignment vertical="center" wrapText="1"/>
    </xf>
    <xf numFmtId="0" fontId="12" fillId="7" borderId="14" xfId="0" applyFont="1" applyFill="1" applyBorder="1" applyAlignment="1">
      <alignment vertical="center" wrapText="1"/>
    </xf>
    <xf numFmtId="0" fontId="12" fillId="7" borderId="21" xfId="0" applyFont="1" applyFill="1" applyBorder="1" applyAlignment="1">
      <alignment vertical="center" wrapText="1"/>
    </xf>
    <xf numFmtId="9" fontId="8" fillId="7" borderId="17" xfId="0" applyNumberFormat="1" applyFont="1" applyFill="1" applyBorder="1" applyAlignment="1">
      <alignment vertical="center" wrapText="1"/>
    </xf>
    <xf numFmtId="0" fontId="8" fillId="7" borderId="17" xfId="0" applyFont="1" applyFill="1" applyBorder="1" applyAlignment="1">
      <alignment vertical="center" wrapText="1"/>
    </xf>
    <xf numFmtId="0" fontId="8" fillId="7" borderId="18" xfId="0" applyFont="1" applyFill="1" applyBorder="1" applyAlignment="1">
      <alignment vertical="center" wrapText="1"/>
    </xf>
    <xf numFmtId="0" fontId="11" fillId="7" borderId="19" xfId="0" applyFont="1" applyFill="1" applyBorder="1" applyAlignment="1">
      <alignment vertical="center" wrapText="1"/>
    </xf>
    <xf numFmtId="0" fontId="11" fillId="7" borderId="20" xfId="0" applyFont="1" applyFill="1" applyBorder="1" applyAlignment="1">
      <alignment vertical="center" wrapText="1"/>
    </xf>
    <xf numFmtId="0" fontId="11" fillId="7" borderId="17" xfId="0" applyFont="1" applyFill="1" applyBorder="1" applyAlignment="1">
      <alignment vertical="center" wrapText="1"/>
    </xf>
    <xf numFmtId="0" fontId="11" fillId="7" borderId="18" xfId="0" applyFont="1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9" fontId="8" fillId="0" borderId="17" xfId="0" applyNumberFormat="1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9" fontId="1" fillId="0" borderId="8" xfId="0" applyNumberFormat="1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9" fontId="9" fillId="0" borderId="8" xfId="0" applyNumberFormat="1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2" borderId="11" xfId="0" applyFont="1" applyFill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1" fillId="7" borderId="16" xfId="0" applyFont="1" applyFill="1" applyBorder="1" applyAlignment="1">
      <alignment vertical="center" wrapText="1"/>
    </xf>
    <xf numFmtId="9" fontId="1" fillId="7" borderId="16" xfId="0" applyNumberFormat="1" applyFont="1" applyFill="1" applyBorder="1" applyAlignment="1">
      <alignment vertical="center" wrapText="1"/>
    </xf>
    <xf numFmtId="0" fontId="1" fillId="7" borderId="19" xfId="0" applyFont="1" applyFill="1" applyBorder="1" applyAlignment="1">
      <alignment vertical="center" wrapText="1"/>
    </xf>
    <xf numFmtId="0" fontId="3" fillId="7" borderId="25" xfId="0" applyFont="1" applyFill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15" fillId="6" borderId="24" xfId="0" applyFont="1" applyFill="1" applyBorder="1" applyAlignment="1">
      <alignment vertical="center" wrapText="1"/>
    </xf>
    <xf numFmtId="0" fontId="10" fillId="6" borderId="17" xfId="0" applyFont="1" applyFill="1" applyBorder="1" applyAlignment="1">
      <alignment vertical="center" wrapText="1"/>
    </xf>
    <xf numFmtId="9" fontId="10" fillId="6" borderId="17" xfId="0" applyNumberFormat="1" applyFont="1" applyFill="1" applyBorder="1" applyAlignment="1">
      <alignment vertical="center" wrapText="1"/>
    </xf>
    <xf numFmtId="0" fontId="10" fillId="6" borderId="19" xfId="0" applyFont="1" applyFill="1" applyBorder="1" applyAlignment="1">
      <alignment vertical="center" wrapText="1"/>
    </xf>
    <xf numFmtId="0" fontId="10" fillId="6" borderId="14" xfId="0" applyFont="1" applyFill="1" applyBorder="1" applyAlignment="1">
      <alignment vertical="center" wrapText="1"/>
    </xf>
    <xf numFmtId="0" fontId="16" fillId="6" borderId="25" xfId="0" applyFont="1" applyFill="1" applyBorder="1" applyAlignment="1">
      <alignment vertical="center" wrapText="1"/>
    </xf>
    <xf numFmtId="0" fontId="16" fillId="6" borderId="17" xfId="0" applyFont="1" applyFill="1" applyBorder="1" applyAlignment="1">
      <alignment vertical="center" wrapText="1"/>
    </xf>
    <xf numFmtId="0" fontId="16" fillId="6" borderId="18" xfId="0" applyFont="1" applyFill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14" fillId="2" borderId="27" xfId="0" applyFont="1" applyFill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9" fontId="3" fillId="2" borderId="32" xfId="0" applyNumberFormat="1" applyFont="1" applyFill="1" applyBorder="1" applyAlignment="1">
      <alignment vertical="center" wrapText="1"/>
    </xf>
    <xf numFmtId="0" fontId="14" fillId="2" borderId="21" xfId="0" applyFont="1" applyFill="1" applyBorder="1" applyAlignment="1">
      <alignment vertical="center" wrapText="1"/>
    </xf>
    <xf numFmtId="0" fontId="14" fillId="2" borderId="17" xfId="0" applyFont="1" applyFill="1" applyBorder="1" applyAlignment="1">
      <alignment vertical="center" wrapText="1"/>
    </xf>
    <xf numFmtId="9" fontId="14" fillId="2" borderId="18" xfId="0" applyNumberFormat="1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4" fillId="6" borderId="14" xfId="0" applyFont="1" applyFill="1" applyBorder="1" applyAlignment="1">
      <alignment vertical="center" wrapText="1"/>
    </xf>
    <xf numFmtId="9" fontId="4" fillId="6" borderId="32" xfId="0" applyNumberFormat="1" applyFont="1" applyFill="1" applyBorder="1" applyAlignment="1">
      <alignment vertical="center" wrapText="1"/>
    </xf>
    <xf numFmtId="0" fontId="16" fillId="6" borderId="21" xfId="0" applyFont="1" applyFill="1" applyBorder="1" applyAlignment="1">
      <alignment vertical="center" wrapText="1"/>
    </xf>
    <xf numFmtId="9" fontId="16" fillId="6" borderId="18" xfId="0" applyNumberFormat="1" applyFont="1" applyFill="1" applyBorder="1" applyAlignment="1">
      <alignment vertical="center" wrapText="1"/>
    </xf>
    <xf numFmtId="0" fontId="4" fillId="6" borderId="19" xfId="0" applyFont="1" applyFill="1" applyBorder="1" applyAlignment="1">
      <alignment vertical="center" wrapText="1"/>
    </xf>
    <xf numFmtId="0" fontId="4" fillId="6" borderId="21" xfId="0" applyFont="1" applyFill="1" applyBorder="1" applyAlignment="1">
      <alignment vertical="center" wrapText="1"/>
    </xf>
    <xf numFmtId="0" fontId="4" fillId="6" borderId="17" xfId="0" applyFont="1" applyFill="1" applyBorder="1" applyAlignment="1">
      <alignment vertical="center" wrapText="1"/>
    </xf>
    <xf numFmtId="0" fontId="4" fillId="6" borderId="18" xfId="0" applyFont="1" applyFill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9" fontId="3" fillId="0" borderId="32" xfId="0" applyNumberFormat="1" applyFont="1" applyBorder="1" applyAlignment="1">
      <alignment vertical="center" wrapText="1"/>
    </xf>
    <xf numFmtId="0" fontId="14" fillId="7" borderId="21" xfId="0" applyFont="1" applyFill="1" applyBorder="1" applyAlignment="1">
      <alignment vertical="center" wrapText="1"/>
    </xf>
    <xf numFmtId="0" fontId="14" fillId="7" borderId="17" xfId="0" applyFont="1" applyFill="1" applyBorder="1" applyAlignment="1">
      <alignment vertical="center" wrapText="1"/>
    </xf>
    <xf numFmtId="9" fontId="14" fillId="7" borderId="18" xfId="0" applyNumberFormat="1" applyFont="1" applyFill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4" fillId="6" borderId="22" xfId="0" applyFont="1" applyFill="1" applyBorder="1" applyAlignment="1">
      <alignment vertical="center" wrapText="1"/>
    </xf>
    <xf numFmtId="9" fontId="4" fillId="6" borderId="33" xfId="0" applyNumberFormat="1" applyFont="1" applyFill="1" applyBorder="1" applyAlignment="1">
      <alignment vertical="center" wrapText="1"/>
    </xf>
    <xf numFmtId="0" fontId="16" fillId="6" borderId="23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vertical="center" wrapText="1"/>
    </xf>
    <xf numFmtId="9" fontId="16" fillId="6" borderId="9" xfId="0" applyNumberFormat="1" applyFont="1" applyFill="1" applyBorder="1" applyAlignment="1">
      <alignment vertical="center" wrapText="1"/>
    </xf>
    <xf numFmtId="0" fontId="4" fillId="6" borderId="10" xfId="0" applyFont="1" applyFill="1" applyBorder="1" applyAlignment="1">
      <alignment vertical="center" wrapText="1"/>
    </xf>
    <xf numFmtId="0" fontId="4" fillId="6" borderId="23" xfId="0" applyFont="1" applyFill="1" applyBorder="1" applyAlignment="1">
      <alignment vertical="center" wrapText="1"/>
    </xf>
    <xf numFmtId="0" fontId="4" fillId="6" borderId="8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9" fontId="3" fillId="0" borderId="33" xfId="0" applyNumberFormat="1" applyFont="1" applyBorder="1" applyAlignment="1">
      <alignment vertical="center" wrapText="1"/>
    </xf>
    <xf numFmtId="0" fontId="14" fillId="7" borderId="23" xfId="0" applyFont="1" applyFill="1" applyBorder="1" applyAlignment="1">
      <alignment vertical="center" wrapText="1"/>
    </xf>
    <xf numFmtId="0" fontId="14" fillId="7" borderId="8" xfId="0" applyFont="1" applyFill="1" applyBorder="1" applyAlignment="1">
      <alignment vertical="center" wrapText="1"/>
    </xf>
    <xf numFmtId="9" fontId="14" fillId="7" borderId="9" xfId="0" applyNumberFormat="1" applyFont="1" applyFill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18" fillId="0" borderId="0" xfId="0" applyFont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36" xfId="0" applyBorder="1">
      <alignment vertical="center"/>
    </xf>
    <xf numFmtId="0" fontId="4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5" fillId="7" borderId="28" xfId="0" applyFont="1" applyFill="1" applyBorder="1" applyAlignment="1">
      <alignment horizontal="center" vertical="center" wrapText="1"/>
    </xf>
    <xf numFmtId="0" fontId="16" fillId="7" borderId="29" xfId="0" applyFont="1" applyFill="1" applyBorder="1" applyAlignment="1">
      <alignment horizontal="center" vertical="center" wrapText="1"/>
    </xf>
    <xf numFmtId="0" fontId="14" fillId="7" borderId="30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5" fillId="3" borderId="0" xfId="0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19" fillId="3" borderId="0" xfId="0" applyFont="1" applyFill="1">
      <alignment vertical="center"/>
    </xf>
    <xf numFmtId="0" fontId="0" fillId="0" borderId="4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5" borderId="53" xfId="0" applyFill="1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4" xfId="0" applyFont="1" applyBorder="1" applyAlignment="1">
      <alignment horizontal="left"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2" borderId="58" xfId="0" applyFill="1" applyBorder="1">
      <alignment vertical="center"/>
    </xf>
    <xf numFmtId="0" fontId="0" fillId="2" borderId="60" xfId="0" applyFill="1" applyBorder="1">
      <alignment vertical="center"/>
    </xf>
    <xf numFmtId="0" fontId="0" fillId="0" borderId="20" xfId="0" applyBorder="1">
      <alignment vertical="center"/>
    </xf>
    <xf numFmtId="0" fontId="0" fillId="0" borderId="66" xfId="0" applyBorder="1">
      <alignment vertical="center"/>
    </xf>
    <xf numFmtId="0" fontId="4" fillId="0" borderId="58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0" fillId="0" borderId="48" xfId="0" applyBorder="1">
      <alignment vertical="center"/>
    </xf>
    <xf numFmtId="0" fontId="0" fillId="0" borderId="0" xfId="0" applyBorder="1">
      <alignment vertical="center"/>
    </xf>
    <xf numFmtId="0" fontId="0" fillId="0" borderId="49" xfId="0" applyBorder="1">
      <alignment vertical="center"/>
    </xf>
    <xf numFmtId="0" fontId="0" fillId="3" borderId="49" xfId="0" applyFill="1" applyBorder="1">
      <alignment vertical="center"/>
    </xf>
    <xf numFmtId="0" fontId="0" fillId="2" borderId="49" xfId="0" applyFill="1" applyBorder="1">
      <alignment vertical="center"/>
    </xf>
    <xf numFmtId="0" fontId="0" fillId="5" borderId="49" xfId="0" applyFill="1" applyBorder="1">
      <alignment vertical="center"/>
    </xf>
    <xf numFmtId="0" fontId="0" fillId="4" borderId="49" xfId="0" applyFill="1" applyBorder="1">
      <alignment vertical="center"/>
    </xf>
    <xf numFmtId="0" fontId="4" fillId="0" borderId="46" xfId="0" applyFont="1" applyFill="1" applyBorder="1" applyAlignment="1">
      <alignment vertical="center" wrapText="1"/>
    </xf>
    <xf numFmtId="0" fontId="4" fillId="0" borderId="36" xfId="0" applyFont="1" applyFill="1" applyBorder="1" applyAlignment="1">
      <alignment vertical="center" wrapText="1"/>
    </xf>
    <xf numFmtId="0" fontId="4" fillId="0" borderId="47" xfId="0" applyFont="1" applyFill="1" applyBorder="1" applyAlignment="1">
      <alignment vertical="center" wrapText="1"/>
    </xf>
    <xf numFmtId="0" fontId="0" fillId="2" borderId="67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68" xfId="0" applyFill="1" applyBorder="1">
      <alignment vertical="center"/>
    </xf>
    <xf numFmtId="0" fontId="19" fillId="3" borderId="69" xfId="0" applyFont="1" applyFill="1" applyBorder="1">
      <alignment vertical="center"/>
    </xf>
    <xf numFmtId="0" fontId="19" fillId="3" borderId="70" xfId="0" applyFont="1" applyFill="1" applyBorder="1">
      <alignment vertical="center"/>
    </xf>
    <xf numFmtId="0" fontId="19" fillId="3" borderId="71" xfId="0" applyFont="1" applyFill="1" applyBorder="1">
      <alignment vertical="center"/>
    </xf>
    <xf numFmtId="0" fontId="19" fillId="3" borderId="34" xfId="0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CCE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78"/>
  <sheetViews>
    <sheetView tabSelected="1" topLeftCell="A58" workbookViewId="0">
      <selection activeCell="D72" sqref="D72:F78"/>
    </sheetView>
  </sheetViews>
  <sheetFormatPr defaultRowHeight="16.5"/>
  <cols>
    <col min="1" max="1" width="3.875" customWidth="1"/>
    <col min="3" max="11" width="9" customWidth="1"/>
    <col min="12" max="12" width="8.125" customWidth="1"/>
    <col min="13" max="16" width="7.25" customWidth="1"/>
  </cols>
  <sheetData>
    <row r="2" spans="2:16" ht="18" thickBot="1">
      <c r="B2" s="151" t="s">
        <v>118</v>
      </c>
    </row>
    <row r="3" spans="2:16" s="161" customFormat="1" ht="16.5" customHeight="1">
      <c r="B3" s="162" t="s">
        <v>70</v>
      </c>
      <c r="C3" s="163">
        <v>2012</v>
      </c>
      <c r="D3" s="164" t="s">
        <v>73</v>
      </c>
      <c r="E3" s="165" t="s">
        <v>74</v>
      </c>
      <c r="F3" s="166" t="s">
        <v>75</v>
      </c>
      <c r="G3" s="167">
        <v>2011</v>
      </c>
      <c r="H3" s="168" t="s">
        <v>76</v>
      </c>
      <c r="I3" s="158" t="s">
        <v>77</v>
      </c>
      <c r="J3" s="159"/>
      <c r="K3" s="160"/>
      <c r="M3" s="200">
        <v>2010</v>
      </c>
      <c r="N3" s="202"/>
      <c r="O3" s="200">
        <v>2009</v>
      </c>
      <c r="P3" s="202"/>
    </row>
    <row r="4" spans="2:16" s="161" customFormat="1" ht="17.25" thickBot="1">
      <c r="B4" s="169"/>
      <c r="C4" s="170" t="s">
        <v>78</v>
      </c>
      <c r="D4" s="171" t="s">
        <v>79</v>
      </c>
      <c r="E4" s="172" t="s">
        <v>80</v>
      </c>
      <c r="F4" s="173" t="s">
        <v>81</v>
      </c>
      <c r="G4" s="174" t="s">
        <v>78</v>
      </c>
      <c r="H4" s="175" t="s">
        <v>62</v>
      </c>
      <c r="I4" s="176" t="s">
        <v>82</v>
      </c>
      <c r="J4" s="176" t="s">
        <v>83</v>
      </c>
      <c r="K4" s="177" t="s">
        <v>84</v>
      </c>
      <c r="M4" s="222" t="s">
        <v>47</v>
      </c>
      <c r="N4" s="223" t="s">
        <v>63</v>
      </c>
      <c r="O4" s="222" t="s">
        <v>47</v>
      </c>
      <c r="P4" s="223" t="s">
        <v>63</v>
      </c>
    </row>
    <row r="5" spans="2:16">
      <c r="B5" s="19" t="s">
        <v>85</v>
      </c>
      <c r="C5" s="20">
        <v>120</v>
      </c>
      <c r="D5" s="21">
        <v>0.75</v>
      </c>
      <c r="E5" s="22">
        <v>35</v>
      </c>
      <c r="F5" s="23">
        <v>60</v>
      </c>
      <c r="G5" s="24">
        <v>161</v>
      </c>
      <c r="H5" s="25">
        <v>79</v>
      </c>
      <c r="I5" s="26">
        <v>58</v>
      </c>
      <c r="J5" s="26">
        <v>14</v>
      </c>
      <c r="K5" s="27">
        <v>7</v>
      </c>
      <c r="M5" s="220">
        <v>179</v>
      </c>
      <c r="N5" s="221">
        <f>93+21+1</f>
        <v>115</v>
      </c>
      <c r="O5" s="220">
        <v>172</v>
      </c>
      <c r="P5" s="221">
        <f>79+30+9</f>
        <v>118</v>
      </c>
    </row>
    <row r="6" spans="2:16">
      <c r="B6" s="28" t="s">
        <v>86</v>
      </c>
      <c r="C6" s="29">
        <v>113</v>
      </c>
      <c r="D6" s="30">
        <v>0.73</v>
      </c>
      <c r="E6" s="31" t="s">
        <v>87</v>
      </c>
      <c r="F6" s="32">
        <v>25</v>
      </c>
      <c r="G6" s="33">
        <v>154</v>
      </c>
      <c r="H6" s="34">
        <v>31</v>
      </c>
      <c r="I6" s="35">
        <v>23</v>
      </c>
      <c r="J6" s="35">
        <v>5</v>
      </c>
      <c r="K6" s="36">
        <v>3</v>
      </c>
      <c r="M6" s="216">
        <v>165</v>
      </c>
      <c r="N6" s="217">
        <f>13+2+2</f>
        <v>17</v>
      </c>
      <c r="O6" s="216">
        <v>193</v>
      </c>
      <c r="P6" s="217">
        <f>26+3+1</f>
        <v>30</v>
      </c>
    </row>
    <row r="7" spans="2:16">
      <c r="B7" s="28" t="s">
        <v>88</v>
      </c>
      <c r="C7" s="29">
        <v>146</v>
      </c>
      <c r="D7" s="30">
        <v>0.82</v>
      </c>
      <c r="E7" s="31"/>
      <c r="F7" s="32">
        <v>25</v>
      </c>
      <c r="G7" s="33">
        <v>177</v>
      </c>
      <c r="H7" s="34">
        <v>28</v>
      </c>
      <c r="I7" s="35">
        <v>21</v>
      </c>
      <c r="J7" s="35">
        <v>2</v>
      </c>
      <c r="K7" s="36">
        <v>5</v>
      </c>
      <c r="M7" s="216">
        <v>199</v>
      </c>
      <c r="N7" s="217">
        <f>17+1+3</f>
        <v>21</v>
      </c>
      <c r="O7" s="216">
        <v>224</v>
      </c>
      <c r="P7" s="217">
        <f>18+3+1</f>
        <v>22</v>
      </c>
    </row>
    <row r="8" spans="2:16">
      <c r="B8" s="37" t="s">
        <v>89</v>
      </c>
      <c r="C8" s="38">
        <v>18</v>
      </c>
      <c r="D8" s="39">
        <v>0.82</v>
      </c>
      <c r="E8" s="40">
        <v>5</v>
      </c>
      <c r="F8" s="41">
        <v>10</v>
      </c>
      <c r="G8" s="42">
        <v>22</v>
      </c>
      <c r="H8" s="43">
        <v>1</v>
      </c>
      <c r="I8" s="44">
        <v>1</v>
      </c>
      <c r="J8" s="44">
        <v>0</v>
      </c>
      <c r="K8" s="45">
        <v>0</v>
      </c>
      <c r="M8" s="216">
        <v>24</v>
      </c>
      <c r="N8" s="217">
        <v>1</v>
      </c>
      <c r="O8" s="216">
        <v>25</v>
      </c>
      <c r="P8" s="217">
        <v>2</v>
      </c>
    </row>
    <row r="9" spans="2:16">
      <c r="B9" s="46" t="s">
        <v>90</v>
      </c>
      <c r="C9" s="47">
        <v>130</v>
      </c>
      <c r="D9" s="48">
        <v>0.73</v>
      </c>
      <c r="E9" s="49">
        <v>15</v>
      </c>
      <c r="F9" s="50">
        <v>64</v>
      </c>
      <c r="G9" s="51">
        <v>178</v>
      </c>
      <c r="H9" s="52">
        <v>64</v>
      </c>
      <c r="I9" s="53">
        <v>51</v>
      </c>
      <c r="J9" s="53">
        <v>11</v>
      </c>
      <c r="K9" s="54">
        <v>2</v>
      </c>
      <c r="M9" s="216">
        <v>204</v>
      </c>
      <c r="N9" s="217">
        <f>64+11+6</f>
        <v>81</v>
      </c>
      <c r="O9" s="216">
        <v>181</v>
      </c>
      <c r="P9" s="217">
        <f>79+15+1+1</f>
        <v>96</v>
      </c>
    </row>
    <row r="10" spans="2:16">
      <c r="B10" s="28" t="s">
        <v>91</v>
      </c>
      <c r="C10" s="29">
        <v>7</v>
      </c>
      <c r="D10" s="30">
        <v>0.3</v>
      </c>
      <c r="E10" s="31"/>
      <c r="F10" s="32">
        <v>3</v>
      </c>
      <c r="G10" s="33">
        <v>23</v>
      </c>
      <c r="H10" s="34">
        <v>3</v>
      </c>
      <c r="I10" s="35">
        <v>3</v>
      </c>
      <c r="J10" s="35">
        <v>0</v>
      </c>
      <c r="K10" s="36">
        <v>0</v>
      </c>
      <c r="M10" s="216">
        <v>30</v>
      </c>
      <c r="N10" s="217">
        <v>1</v>
      </c>
      <c r="O10" s="216">
        <v>7</v>
      </c>
      <c r="P10" s="217">
        <v>5</v>
      </c>
    </row>
    <row r="11" spans="2:16">
      <c r="B11" s="55" t="s">
        <v>35</v>
      </c>
      <c r="C11" s="56">
        <v>19</v>
      </c>
      <c r="D11" s="30">
        <v>0.9</v>
      </c>
      <c r="E11" s="31"/>
      <c r="F11" s="32">
        <v>2</v>
      </c>
      <c r="G11" s="33">
        <v>21</v>
      </c>
      <c r="H11" s="34">
        <v>2</v>
      </c>
      <c r="I11" s="35">
        <v>2</v>
      </c>
      <c r="J11" s="35">
        <v>0</v>
      </c>
      <c r="K11" s="36">
        <v>0</v>
      </c>
      <c r="M11" s="216">
        <v>29</v>
      </c>
      <c r="N11" s="217">
        <v>8</v>
      </c>
      <c r="O11" s="216">
        <v>25</v>
      </c>
      <c r="P11" s="217">
        <v>4</v>
      </c>
    </row>
    <row r="12" spans="2:16">
      <c r="B12" s="55" t="s">
        <v>92</v>
      </c>
      <c r="C12" s="56">
        <v>18</v>
      </c>
      <c r="D12" s="30">
        <v>0.86</v>
      </c>
      <c r="E12" s="31"/>
      <c r="F12" s="32">
        <v>6</v>
      </c>
      <c r="G12" s="33">
        <v>21</v>
      </c>
      <c r="H12" s="34">
        <v>6</v>
      </c>
      <c r="I12" s="35">
        <v>6</v>
      </c>
      <c r="J12" s="35">
        <v>0</v>
      </c>
      <c r="K12" s="36">
        <v>0</v>
      </c>
      <c r="M12" s="216">
        <v>21</v>
      </c>
      <c r="N12" s="217">
        <v>6</v>
      </c>
      <c r="O12" s="216">
        <v>22</v>
      </c>
      <c r="P12" s="217">
        <v>7</v>
      </c>
    </row>
    <row r="13" spans="2:16">
      <c r="B13" s="55" t="s">
        <v>93</v>
      </c>
      <c r="C13" s="56">
        <v>20</v>
      </c>
      <c r="D13" s="30">
        <v>0.77</v>
      </c>
      <c r="E13" s="31"/>
      <c r="F13" s="32">
        <v>7</v>
      </c>
      <c r="G13" s="33">
        <v>26</v>
      </c>
      <c r="H13" s="34">
        <v>7</v>
      </c>
      <c r="I13" s="35">
        <v>5</v>
      </c>
      <c r="J13" s="35">
        <v>1</v>
      </c>
      <c r="K13" s="36">
        <v>1</v>
      </c>
      <c r="M13" s="216">
        <v>28</v>
      </c>
      <c r="N13" s="217">
        <v>3</v>
      </c>
      <c r="O13" s="216">
        <v>25</v>
      </c>
      <c r="P13" s="217">
        <v>4</v>
      </c>
    </row>
    <row r="14" spans="2:16">
      <c r="B14" s="55" t="s">
        <v>43</v>
      </c>
      <c r="C14" s="56">
        <v>16</v>
      </c>
      <c r="D14" s="30">
        <v>0.89</v>
      </c>
      <c r="E14" s="31"/>
      <c r="F14" s="32">
        <v>1</v>
      </c>
      <c r="G14" s="33">
        <v>18</v>
      </c>
      <c r="H14" s="34">
        <v>1</v>
      </c>
      <c r="I14" s="35">
        <v>1</v>
      </c>
      <c r="J14" s="35">
        <v>0</v>
      </c>
      <c r="K14" s="36">
        <v>0</v>
      </c>
      <c r="M14" s="216">
        <v>20</v>
      </c>
      <c r="N14" s="217">
        <v>1</v>
      </c>
      <c r="O14" s="216">
        <v>18</v>
      </c>
      <c r="P14" s="217">
        <v>12</v>
      </c>
    </row>
    <row r="15" spans="2:16">
      <c r="B15" s="55" t="s">
        <v>41</v>
      </c>
      <c r="C15" s="56">
        <v>13</v>
      </c>
      <c r="D15" s="30">
        <v>0.93</v>
      </c>
      <c r="E15" s="31"/>
      <c r="F15" s="32">
        <v>2</v>
      </c>
      <c r="G15" s="33">
        <v>14</v>
      </c>
      <c r="H15" s="34">
        <v>2</v>
      </c>
      <c r="I15" s="35">
        <v>2</v>
      </c>
      <c r="J15" s="35">
        <v>0</v>
      </c>
      <c r="K15" s="36">
        <v>0</v>
      </c>
      <c r="M15" s="216">
        <v>19</v>
      </c>
      <c r="N15" s="217">
        <v>7</v>
      </c>
      <c r="O15" s="216">
        <v>17</v>
      </c>
      <c r="P15" s="217">
        <v>12</v>
      </c>
    </row>
    <row r="16" spans="2:16">
      <c r="B16" s="55" t="s">
        <v>94</v>
      </c>
      <c r="C16" s="56">
        <v>25</v>
      </c>
      <c r="D16" s="30">
        <v>0.74</v>
      </c>
      <c r="E16" s="31"/>
      <c r="F16" s="32">
        <v>5</v>
      </c>
      <c r="G16" s="33">
        <v>34</v>
      </c>
      <c r="H16" s="34">
        <v>5</v>
      </c>
      <c r="I16" s="35">
        <v>5</v>
      </c>
      <c r="J16" s="35">
        <v>0</v>
      </c>
      <c r="K16" s="36">
        <v>0</v>
      </c>
      <c r="M16" s="216">
        <v>40</v>
      </c>
      <c r="N16" s="217">
        <v>4</v>
      </c>
      <c r="O16" s="216">
        <v>25</v>
      </c>
      <c r="P16" s="217">
        <v>7</v>
      </c>
    </row>
    <row r="17" spans="2:16">
      <c r="B17" s="57" t="s">
        <v>95</v>
      </c>
      <c r="C17" s="58">
        <v>37</v>
      </c>
      <c r="D17" s="59">
        <v>0.8</v>
      </c>
      <c r="E17" s="60"/>
      <c r="F17" s="61">
        <v>15</v>
      </c>
      <c r="G17" s="62">
        <v>46</v>
      </c>
      <c r="H17" s="63">
        <v>15</v>
      </c>
      <c r="I17" s="64">
        <v>11</v>
      </c>
      <c r="J17" s="64">
        <v>2</v>
      </c>
      <c r="K17" s="65">
        <v>2</v>
      </c>
      <c r="M17" s="216">
        <v>65</v>
      </c>
      <c r="N17" s="217">
        <v>11</v>
      </c>
      <c r="O17" s="216">
        <v>87</v>
      </c>
      <c r="P17" s="217">
        <v>19</v>
      </c>
    </row>
    <row r="18" spans="2:16" ht="17.25" thickBot="1">
      <c r="B18" s="66" t="s">
        <v>96</v>
      </c>
      <c r="C18" s="67">
        <v>17</v>
      </c>
      <c r="D18" s="68">
        <v>0.81</v>
      </c>
      <c r="E18" s="69"/>
      <c r="F18" s="70"/>
      <c r="G18" s="71">
        <v>21</v>
      </c>
      <c r="H18" s="72">
        <v>1</v>
      </c>
      <c r="I18" s="73">
        <v>1</v>
      </c>
      <c r="J18" s="73">
        <v>0</v>
      </c>
      <c r="K18" s="74">
        <v>0</v>
      </c>
      <c r="M18" s="216">
        <v>21</v>
      </c>
      <c r="N18" s="217">
        <v>4</v>
      </c>
      <c r="O18" s="216">
        <v>24</v>
      </c>
      <c r="P18" s="217">
        <v>5</v>
      </c>
    </row>
    <row r="19" spans="2:16" ht="17.25" thickBot="1">
      <c r="B19" s="75" t="s">
        <v>97</v>
      </c>
      <c r="C19" s="76">
        <v>699</v>
      </c>
      <c r="D19" s="77">
        <v>0.76</v>
      </c>
      <c r="E19" s="78">
        <v>55</v>
      </c>
      <c r="F19" s="79">
        <v>225</v>
      </c>
      <c r="G19" s="80">
        <v>916</v>
      </c>
      <c r="H19" s="81">
        <v>245</v>
      </c>
      <c r="I19" s="82">
        <f>SUM(I5:I18)</f>
        <v>190</v>
      </c>
      <c r="J19" s="82">
        <f>SUM(J5:J18)</f>
        <v>35</v>
      </c>
      <c r="K19" s="74">
        <f>SUM(K5:K18)</f>
        <v>20</v>
      </c>
      <c r="M19" s="218">
        <f>SUM(M5:M18)</f>
        <v>1044</v>
      </c>
      <c r="N19" s="219">
        <f t="shared" ref="N19:P19" si="0">SUM(N5:N18)</f>
        <v>280</v>
      </c>
      <c r="O19" s="218">
        <f t="shared" si="0"/>
        <v>1045</v>
      </c>
      <c r="P19" s="219">
        <f t="shared" si="0"/>
        <v>343</v>
      </c>
    </row>
    <row r="22" spans="2:16" ht="18" thickBot="1">
      <c r="B22" s="151" t="s">
        <v>120</v>
      </c>
    </row>
    <row r="23" spans="2:16" ht="16.5" customHeight="1">
      <c r="B23" s="146" t="s">
        <v>70</v>
      </c>
      <c r="C23" s="5">
        <v>2012</v>
      </c>
      <c r="D23" s="6" t="s">
        <v>73</v>
      </c>
      <c r="E23" s="7" t="s">
        <v>74</v>
      </c>
      <c r="F23" s="8" t="s">
        <v>75</v>
      </c>
      <c r="G23" s="9">
        <v>2011</v>
      </c>
      <c r="H23" s="10" t="s">
        <v>76</v>
      </c>
      <c r="I23" s="148" t="s">
        <v>77</v>
      </c>
      <c r="J23" s="149"/>
      <c r="K23" s="150"/>
      <c r="M23" s="152">
        <v>2010</v>
      </c>
      <c r="N23" s="154"/>
      <c r="O23" s="153">
        <v>2009</v>
      </c>
      <c r="P23" s="154"/>
    </row>
    <row r="24" spans="2:16" ht="17.25" thickBot="1">
      <c r="B24" s="147"/>
      <c r="C24" s="11" t="s">
        <v>78</v>
      </c>
      <c r="D24" s="12" t="s">
        <v>79</v>
      </c>
      <c r="E24" s="13" t="s">
        <v>80</v>
      </c>
      <c r="F24" s="14" t="s">
        <v>81</v>
      </c>
      <c r="G24" s="15" t="s">
        <v>78</v>
      </c>
      <c r="H24" s="16" t="s">
        <v>62</v>
      </c>
      <c r="I24" s="17" t="s">
        <v>82</v>
      </c>
      <c r="J24" s="17" t="s">
        <v>83</v>
      </c>
      <c r="K24" s="18" t="s">
        <v>84</v>
      </c>
      <c r="M24" s="231" t="s">
        <v>47</v>
      </c>
      <c r="N24" s="232" t="s">
        <v>63</v>
      </c>
      <c r="O24" s="233" t="s">
        <v>47</v>
      </c>
      <c r="P24" s="232" t="s">
        <v>63</v>
      </c>
    </row>
    <row r="25" spans="2:16">
      <c r="B25" s="83" t="s">
        <v>0</v>
      </c>
      <c r="C25" s="84">
        <v>24</v>
      </c>
      <c r="D25" s="85">
        <v>0.89</v>
      </c>
      <c r="E25" s="41"/>
      <c r="F25" s="86">
        <v>12</v>
      </c>
      <c r="G25" s="37">
        <v>27</v>
      </c>
      <c r="H25" s="87">
        <v>7</v>
      </c>
      <c r="I25" s="44"/>
      <c r="J25" s="44"/>
      <c r="K25" s="45"/>
      <c r="M25" s="224"/>
      <c r="N25" s="226">
        <f>15+1</f>
        <v>16</v>
      </c>
      <c r="O25" s="225"/>
      <c r="P25" s="226">
        <v>17</v>
      </c>
    </row>
    <row r="26" spans="2:16">
      <c r="B26" s="88" t="s">
        <v>13</v>
      </c>
      <c r="C26" s="31">
        <v>12</v>
      </c>
      <c r="D26" s="30">
        <v>1.0900000000000001</v>
      </c>
      <c r="E26" s="32"/>
      <c r="F26" s="89">
        <v>6</v>
      </c>
      <c r="G26" s="55">
        <v>11</v>
      </c>
      <c r="H26" s="90">
        <v>1</v>
      </c>
      <c r="I26" s="35"/>
      <c r="J26" s="35"/>
      <c r="K26" s="36"/>
      <c r="M26" s="224"/>
      <c r="N26" s="226">
        <v>2</v>
      </c>
      <c r="O26" s="225"/>
      <c r="P26" s="227"/>
    </row>
    <row r="27" spans="2:16">
      <c r="B27" s="88" t="s">
        <v>15</v>
      </c>
      <c r="C27" s="31">
        <v>24</v>
      </c>
      <c r="D27" s="30">
        <v>0.96</v>
      </c>
      <c r="E27" s="32"/>
      <c r="F27" s="89">
        <v>12</v>
      </c>
      <c r="G27" s="55">
        <v>25</v>
      </c>
      <c r="H27" s="90">
        <v>9</v>
      </c>
      <c r="I27" s="35"/>
      <c r="J27" s="35"/>
      <c r="K27" s="36"/>
      <c r="M27" s="224"/>
      <c r="N27" s="226">
        <v>7</v>
      </c>
      <c r="O27" s="225"/>
      <c r="P27" s="227"/>
    </row>
    <row r="28" spans="2:16">
      <c r="B28" s="88" t="s">
        <v>17</v>
      </c>
      <c r="C28" s="31">
        <v>9</v>
      </c>
      <c r="D28" s="30">
        <v>1</v>
      </c>
      <c r="E28" s="32"/>
      <c r="F28" s="89">
        <v>4</v>
      </c>
      <c r="G28" s="55">
        <v>9</v>
      </c>
      <c r="H28" s="90">
        <v>1</v>
      </c>
      <c r="I28" s="35"/>
      <c r="J28" s="35"/>
      <c r="K28" s="36"/>
      <c r="M28" s="224"/>
      <c r="N28" s="226">
        <v>3</v>
      </c>
      <c r="O28" s="225"/>
      <c r="P28" s="227">
        <f>19+2+1</f>
        <v>22</v>
      </c>
    </row>
    <row r="29" spans="2:16">
      <c r="B29" s="88" t="s">
        <v>19</v>
      </c>
      <c r="C29" s="31">
        <v>9</v>
      </c>
      <c r="D29" s="30">
        <v>0.6</v>
      </c>
      <c r="E29" s="32"/>
      <c r="F29" s="89">
        <v>4</v>
      </c>
      <c r="G29" s="55">
        <v>15</v>
      </c>
      <c r="H29" s="90"/>
      <c r="I29" s="35"/>
      <c r="J29" s="35"/>
      <c r="K29" s="36"/>
      <c r="M29" s="224"/>
      <c r="N29" s="226">
        <v>2</v>
      </c>
      <c r="O29" s="225"/>
      <c r="P29" s="227"/>
    </row>
    <row r="30" spans="2:16">
      <c r="B30" s="88" t="s">
        <v>21</v>
      </c>
      <c r="C30" s="31">
        <v>7</v>
      </c>
      <c r="D30" s="30">
        <v>0.64</v>
      </c>
      <c r="E30" s="32"/>
      <c r="F30" s="89">
        <v>3</v>
      </c>
      <c r="G30" s="55">
        <v>11</v>
      </c>
      <c r="H30" s="90">
        <v>2</v>
      </c>
      <c r="I30" s="35"/>
      <c r="J30" s="35"/>
      <c r="K30" s="36"/>
      <c r="M30" s="224"/>
      <c r="N30" s="226"/>
      <c r="O30" s="225"/>
      <c r="P30" s="227"/>
    </row>
    <row r="31" spans="2:16">
      <c r="B31" s="88" t="s">
        <v>4</v>
      </c>
      <c r="C31" s="31">
        <v>13</v>
      </c>
      <c r="D31" s="30">
        <v>0.72</v>
      </c>
      <c r="E31" s="32"/>
      <c r="F31" s="89">
        <v>6</v>
      </c>
      <c r="G31" s="55">
        <v>18</v>
      </c>
      <c r="H31" s="90">
        <v>3</v>
      </c>
      <c r="I31" s="35"/>
      <c r="J31" s="35"/>
      <c r="K31" s="36"/>
      <c r="M31" s="224"/>
      <c r="N31" s="226">
        <v>1</v>
      </c>
      <c r="O31" s="225"/>
      <c r="P31" s="228" t="s">
        <v>119</v>
      </c>
    </row>
    <row r="32" spans="2:16">
      <c r="B32" s="88" t="s">
        <v>98</v>
      </c>
      <c r="C32" s="31">
        <v>16</v>
      </c>
      <c r="D32" s="30">
        <v>1.07</v>
      </c>
      <c r="E32" s="32"/>
      <c r="F32" s="89">
        <v>8</v>
      </c>
      <c r="G32" s="55">
        <v>15</v>
      </c>
      <c r="H32" s="90">
        <v>3</v>
      </c>
      <c r="I32" s="35"/>
      <c r="J32" s="35"/>
      <c r="K32" s="36"/>
      <c r="M32" s="224"/>
      <c r="N32" s="226">
        <v>2</v>
      </c>
      <c r="O32" s="225"/>
      <c r="P32" s="228"/>
    </row>
    <row r="33" spans="2:16">
      <c r="B33" s="88" t="s">
        <v>7</v>
      </c>
      <c r="C33" s="31">
        <v>10</v>
      </c>
      <c r="D33" s="30">
        <v>0.83</v>
      </c>
      <c r="E33" s="32"/>
      <c r="F33" s="89">
        <v>5</v>
      </c>
      <c r="G33" s="55">
        <v>12</v>
      </c>
      <c r="H33" s="90">
        <v>2</v>
      </c>
      <c r="I33" s="35"/>
      <c r="J33" s="35"/>
      <c r="K33" s="36"/>
      <c r="M33" s="224"/>
      <c r="N33" s="226">
        <v>4</v>
      </c>
      <c r="O33" s="225"/>
      <c r="P33" s="228">
        <f>13+5</f>
        <v>18</v>
      </c>
    </row>
    <row r="34" spans="2:16">
      <c r="B34" s="88" t="s">
        <v>9</v>
      </c>
      <c r="C34" s="31">
        <v>9</v>
      </c>
      <c r="D34" s="30">
        <v>1.29</v>
      </c>
      <c r="E34" s="32"/>
      <c r="F34" s="89">
        <v>4</v>
      </c>
      <c r="G34" s="55">
        <v>7</v>
      </c>
      <c r="H34" s="90">
        <v>1</v>
      </c>
      <c r="I34" s="35"/>
      <c r="J34" s="35"/>
      <c r="K34" s="36"/>
      <c r="M34" s="224"/>
      <c r="N34" s="226"/>
      <c r="O34" s="225"/>
      <c r="P34" s="228"/>
    </row>
    <row r="35" spans="2:16">
      <c r="B35" s="88" t="s">
        <v>11</v>
      </c>
      <c r="C35" s="31">
        <v>7</v>
      </c>
      <c r="D35" s="30">
        <v>0.78</v>
      </c>
      <c r="E35" s="32"/>
      <c r="F35" s="89">
        <v>4</v>
      </c>
      <c r="G35" s="55">
        <v>9</v>
      </c>
      <c r="H35" s="90">
        <v>3</v>
      </c>
      <c r="I35" s="35"/>
      <c r="J35" s="35"/>
      <c r="K35" s="36"/>
      <c r="M35" s="224"/>
      <c r="N35" s="226">
        <v>3</v>
      </c>
      <c r="O35" s="225"/>
      <c r="P35" s="228"/>
    </row>
    <row r="36" spans="2:16">
      <c r="B36" s="83" t="s">
        <v>32</v>
      </c>
      <c r="C36" s="40">
        <v>41</v>
      </c>
      <c r="D36" s="39">
        <v>0.67</v>
      </c>
      <c r="E36" s="41"/>
      <c r="F36" s="86">
        <v>35</v>
      </c>
      <c r="G36" s="37">
        <v>61</v>
      </c>
      <c r="H36" s="87">
        <v>51</v>
      </c>
      <c r="I36" s="44">
        <v>34</v>
      </c>
      <c r="J36" s="44">
        <v>14</v>
      </c>
      <c r="K36" s="45">
        <v>3</v>
      </c>
      <c r="M36" s="224"/>
      <c r="N36" s="226">
        <f>38+7+5+1</f>
        <v>51</v>
      </c>
      <c r="O36" s="225"/>
      <c r="P36" s="229">
        <f>38+7</f>
        <v>45</v>
      </c>
    </row>
    <row r="37" spans="2:16">
      <c r="B37" s="83" t="s">
        <v>99</v>
      </c>
      <c r="C37" s="40">
        <v>18</v>
      </c>
      <c r="D37" s="39">
        <v>1.2</v>
      </c>
      <c r="E37" s="41"/>
      <c r="F37" s="86">
        <v>9</v>
      </c>
      <c r="G37" s="37">
        <v>15</v>
      </c>
      <c r="H37" s="87">
        <v>4</v>
      </c>
      <c r="I37" s="44"/>
      <c r="J37" s="44"/>
      <c r="K37" s="45"/>
      <c r="M37" s="224"/>
      <c r="N37" s="226">
        <v>7</v>
      </c>
      <c r="O37" s="225"/>
      <c r="P37" s="229"/>
    </row>
    <row r="38" spans="2:16">
      <c r="B38" s="91" t="s">
        <v>2</v>
      </c>
      <c r="C38" s="92">
        <v>89</v>
      </c>
      <c r="D38" s="93">
        <v>0.83</v>
      </c>
      <c r="E38" s="23">
        <v>36</v>
      </c>
      <c r="F38" s="94">
        <v>60</v>
      </c>
      <c r="G38" s="95">
        <v>107</v>
      </c>
      <c r="H38" s="96">
        <v>133</v>
      </c>
      <c r="I38" s="97">
        <v>71</v>
      </c>
      <c r="J38" s="97">
        <v>28</v>
      </c>
      <c r="K38" s="98">
        <f>+H38-I38-J38</f>
        <v>34</v>
      </c>
      <c r="M38" s="224"/>
      <c r="N38" s="226">
        <f>118+37+14+2</f>
        <v>171</v>
      </c>
      <c r="O38" s="225"/>
      <c r="P38" s="226">
        <f>72+25+10</f>
        <v>107</v>
      </c>
    </row>
    <row r="39" spans="2:16">
      <c r="B39" s="88" t="s">
        <v>100</v>
      </c>
      <c r="C39" s="31">
        <v>18</v>
      </c>
      <c r="D39" s="30">
        <v>1.1299999999999999</v>
      </c>
      <c r="E39" s="32"/>
      <c r="F39" s="89"/>
      <c r="G39" s="55">
        <v>16</v>
      </c>
      <c r="H39" s="90"/>
      <c r="I39" s="35"/>
      <c r="J39" s="35"/>
      <c r="K39" s="36"/>
      <c r="M39" s="224"/>
      <c r="N39" s="226"/>
      <c r="O39" s="225"/>
      <c r="P39" s="226"/>
    </row>
    <row r="40" spans="2:16">
      <c r="B40" s="88" t="s">
        <v>23</v>
      </c>
      <c r="C40" s="31">
        <v>18</v>
      </c>
      <c r="D40" s="30">
        <v>0.57999999999999996</v>
      </c>
      <c r="E40" s="32">
        <v>10</v>
      </c>
      <c r="F40" s="89">
        <v>15</v>
      </c>
      <c r="G40" s="55">
        <v>31</v>
      </c>
      <c r="H40" s="90">
        <v>23</v>
      </c>
      <c r="I40" s="35"/>
      <c r="J40" s="35"/>
      <c r="K40" s="36"/>
      <c r="M40" s="224"/>
      <c r="N40" s="226">
        <f>20+5+1</f>
        <v>26</v>
      </c>
      <c r="O40" s="225"/>
      <c r="P40" s="230"/>
    </row>
    <row r="41" spans="2:16">
      <c r="B41" s="88" t="s">
        <v>24</v>
      </c>
      <c r="C41" s="31">
        <v>15</v>
      </c>
      <c r="D41" s="30">
        <v>0.56000000000000005</v>
      </c>
      <c r="E41" s="32"/>
      <c r="F41" s="89">
        <v>10</v>
      </c>
      <c r="G41" s="55">
        <v>27</v>
      </c>
      <c r="H41" s="90">
        <v>6</v>
      </c>
      <c r="I41" s="35"/>
      <c r="J41" s="35"/>
      <c r="K41" s="36"/>
      <c r="M41" s="224"/>
      <c r="N41" s="226">
        <v>10</v>
      </c>
      <c r="O41" s="225"/>
      <c r="P41" s="230"/>
    </row>
    <row r="42" spans="2:16">
      <c r="B42" s="88" t="s">
        <v>101</v>
      </c>
      <c r="C42" s="31">
        <v>10</v>
      </c>
      <c r="D42" s="30">
        <v>1.1100000000000001</v>
      </c>
      <c r="E42" s="32"/>
      <c r="F42" s="89">
        <v>3</v>
      </c>
      <c r="G42" s="55">
        <v>9</v>
      </c>
      <c r="H42" s="90">
        <v>3</v>
      </c>
      <c r="I42" s="35"/>
      <c r="J42" s="35"/>
      <c r="K42" s="36"/>
      <c r="M42" s="224"/>
      <c r="N42" s="226">
        <v>2</v>
      </c>
      <c r="O42" s="225"/>
      <c r="P42" s="230">
        <f>55+5+1</f>
        <v>61</v>
      </c>
    </row>
    <row r="43" spans="2:16">
      <c r="B43" s="88" t="s">
        <v>102</v>
      </c>
      <c r="C43" s="31">
        <v>12</v>
      </c>
      <c r="D43" s="30">
        <v>1</v>
      </c>
      <c r="E43" s="32"/>
      <c r="F43" s="89">
        <v>6</v>
      </c>
      <c r="G43" s="55">
        <v>12</v>
      </c>
      <c r="H43" s="90">
        <v>2</v>
      </c>
      <c r="I43" s="35"/>
      <c r="J43" s="35"/>
      <c r="K43" s="36"/>
      <c r="M43" s="224"/>
      <c r="N43" s="226">
        <v>5</v>
      </c>
      <c r="O43" s="225"/>
      <c r="P43" s="230"/>
    </row>
    <row r="44" spans="2:16">
      <c r="B44" s="88" t="s">
        <v>28</v>
      </c>
      <c r="C44" s="31">
        <v>5</v>
      </c>
      <c r="D44" s="30">
        <v>1.25</v>
      </c>
      <c r="E44" s="32"/>
      <c r="F44" s="89">
        <v>2</v>
      </c>
      <c r="G44" s="55">
        <v>4</v>
      </c>
      <c r="H44" s="90">
        <v>2</v>
      </c>
      <c r="I44" s="35"/>
      <c r="J44" s="35"/>
      <c r="K44" s="36"/>
      <c r="M44" s="224"/>
      <c r="N44" s="226">
        <v>2</v>
      </c>
      <c r="O44" s="225"/>
      <c r="P44" s="230"/>
    </row>
    <row r="45" spans="2:16">
      <c r="B45" s="88" t="s">
        <v>30</v>
      </c>
      <c r="C45" s="31">
        <v>9</v>
      </c>
      <c r="D45" s="30">
        <v>0.82</v>
      </c>
      <c r="E45" s="32"/>
      <c r="F45" s="89">
        <v>5</v>
      </c>
      <c r="G45" s="55">
        <v>11</v>
      </c>
      <c r="H45" s="90">
        <v>4</v>
      </c>
      <c r="I45" s="35"/>
      <c r="J45" s="35"/>
      <c r="K45" s="36"/>
      <c r="M45" s="224"/>
      <c r="N45" s="226">
        <v>8</v>
      </c>
      <c r="O45" s="225"/>
      <c r="P45" s="226">
        <v>6</v>
      </c>
    </row>
    <row r="46" spans="2:16" ht="17.25" thickBot="1">
      <c r="B46" s="99" t="s">
        <v>35</v>
      </c>
      <c r="C46" s="69">
        <v>22</v>
      </c>
      <c r="D46" s="68">
        <v>1.1599999999999999</v>
      </c>
      <c r="E46" s="70"/>
      <c r="F46" s="100">
        <v>5</v>
      </c>
      <c r="G46" s="66">
        <v>19</v>
      </c>
      <c r="H46" s="101">
        <v>3</v>
      </c>
      <c r="I46" s="73"/>
      <c r="J46" s="73"/>
      <c r="K46" s="74"/>
      <c r="M46" s="224"/>
      <c r="N46" s="226">
        <v>3</v>
      </c>
      <c r="O46" s="225"/>
      <c r="P46" s="226">
        <v>3</v>
      </c>
    </row>
    <row r="47" spans="2:16" ht="17.25" thickBot="1">
      <c r="B47" s="102" t="s">
        <v>103</v>
      </c>
      <c r="C47" s="78">
        <v>397</v>
      </c>
      <c r="D47" s="77">
        <v>0.84</v>
      </c>
      <c r="E47" s="79">
        <v>46</v>
      </c>
      <c r="F47" s="103">
        <v>218</v>
      </c>
      <c r="G47" s="104">
        <v>471</v>
      </c>
      <c r="H47" s="105">
        <f>SUM(H25:H46)</f>
        <v>263</v>
      </c>
      <c r="I47" s="82">
        <f>SUM(I25:I46)</f>
        <v>105</v>
      </c>
      <c r="J47" s="82">
        <f>SUM(J25:J46)</f>
        <v>42</v>
      </c>
      <c r="K47" s="106">
        <f>SUM(K25:K46)</f>
        <v>37</v>
      </c>
      <c r="M47" s="234">
        <f>SUM(M25:M46)</f>
        <v>0</v>
      </c>
      <c r="N47" s="235">
        <f>SUM(N25:N46)</f>
        <v>325</v>
      </c>
      <c r="O47" s="236">
        <f>SUM(O25:O46)</f>
        <v>0</v>
      </c>
      <c r="P47" s="235">
        <f>SUM(P25:P46)</f>
        <v>279</v>
      </c>
    </row>
    <row r="48" spans="2:16" ht="19.5" customHeight="1"/>
    <row r="49" spans="2:16" ht="19.5" customHeight="1">
      <c r="B49" s="191" t="s">
        <v>122</v>
      </c>
      <c r="C49" s="192"/>
      <c r="D49" s="193"/>
      <c r="E49" s="193"/>
      <c r="F49" s="193"/>
      <c r="G49" s="193"/>
      <c r="H49" s="240">
        <f>+H19+H47</f>
        <v>508</v>
      </c>
      <c r="I49" s="193" t="s">
        <v>119</v>
      </c>
      <c r="J49" s="193" t="s">
        <v>119</v>
      </c>
      <c r="K49" s="193" t="s">
        <v>119</v>
      </c>
      <c r="L49" s="193" t="s">
        <v>119</v>
      </c>
      <c r="M49" s="237">
        <f t="shared" ref="I49:P49" si="1">+M19+M47</f>
        <v>1044</v>
      </c>
      <c r="N49" s="238">
        <f t="shared" si="1"/>
        <v>605</v>
      </c>
      <c r="O49" s="238">
        <f t="shared" si="1"/>
        <v>1045</v>
      </c>
      <c r="P49" s="239">
        <f t="shared" si="1"/>
        <v>622</v>
      </c>
    </row>
    <row r="50" spans="2:16" ht="19.5" customHeight="1"/>
    <row r="51" spans="2:16" ht="18" thickBot="1">
      <c r="B51" s="151" t="s">
        <v>121</v>
      </c>
    </row>
    <row r="52" spans="2:16" s="161" customFormat="1" ht="16.5" customHeight="1">
      <c r="B52" s="162" t="s">
        <v>70</v>
      </c>
      <c r="C52" s="163">
        <v>2012</v>
      </c>
      <c r="D52" s="167" t="s">
        <v>73</v>
      </c>
      <c r="E52" s="179" t="s">
        <v>87</v>
      </c>
      <c r="F52" s="180" t="s">
        <v>104</v>
      </c>
      <c r="G52" s="181" t="s">
        <v>105</v>
      </c>
      <c r="H52" s="167">
        <v>2011</v>
      </c>
      <c r="I52" s="182" t="s">
        <v>106</v>
      </c>
      <c r="J52" s="183"/>
      <c r="K52" s="184"/>
      <c r="L52" s="161">
        <v>2011</v>
      </c>
      <c r="N52" s="161">
        <v>2010</v>
      </c>
      <c r="P52" s="161">
        <v>2009</v>
      </c>
    </row>
    <row r="53" spans="2:16" s="161" customFormat="1" ht="17.25" thickBot="1">
      <c r="B53" s="169"/>
      <c r="C53" s="185" t="s">
        <v>78</v>
      </c>
      <c r="D53" s="186" t="s">
        <v>79</v>
      </c>
      <c r="E53" s="187" t="s">
        <v>107</v>
      </c>
      <c r="F53" s="188" t="s">
        <v>108</v>
      </c>
      <c r="G53" s="189" t="s">
        <v>109</v>
      </c>
      <c r="H53" s="174" t="s">
        <v>78</v>
      </c>
      <c r="I53" s="190">
        <v>2011</v>
      </c>
      <c r="J53" s="176">
        <v>2012</v>
      </c>
      <c r="K53" s="177" t="s">
        <v>110</v>
      </c>
      <c r="L53" s="178" t="s">
        <v>63</v>
      </c>
      <c r="N53" s="161" t="s">
        <v>63</v>
      </c>
      <c r="P53" s="161" t="s">
        <v>63</v>
      </c>
    </row>
    <row r="54" spans="2:16">
      <c r="B54" s="107" t="s">
        <v>111</v>
      </c>
      <c r="C54" s="107">
        <v>57</v>
      </c>
      <c r="D54" s="108">
        <v>0.93</v>
      </c>
      <c r="E54" s="109">
        <v>12</v>
      </c>
      <c r="F54" s="110">
        <v>45</v>
      </c>
      <c r="G54" s="111">
        <v>0.79</v>
      </c>
      <c r="H54" s="112">
        <v>61</v>
      </c>
      <c r="I54" s="113">
        <v>266</v>
      </c>
      <c r="J54" s="114">
        <v>148</v>
      </c>
      <c r="K54" s="115">
        <v>118</v>
      </c>
      <c r="L54">
        <v>4</v>
      </c>
      <c r="N54">
        <v>3</v>
      </c>
      <c r="P54">
        <v>0</v>
      </c>
    </row>
    <row r="55" spans="2:16">
      <c r="B55" s="107" t="s">
        <v>112</v>
      </c>
      <c r="C55" s="107">
        <v>50</v>
      </c>
      <c r="D55" s="108">
        <v>1.02</v>
      </c>
      <c r="E55" s="109">
        <v>10</v>
      </c>
      <c r="F55" s="110">
        <v>40</v>
      </c>
      <c r="G55" s="111">
        <v>0.8</v>
      </c>
      <c r="H55" s="112">
        <v>49</v>
      </c>
      <c r="I55" s="113">
        <v>194</v>
      </c>
      <c r="J55" s="114">
        <v>138</v>
      </c>
      <c r="K55" s="115">
        <v>56</v>
      </c>
      <c r="L55">
        <v>2</v>
      </c>
      <c r="N55">
        <v>2</v>
      </c>
      <c r="P55">
        <v>2</v>
      </c>
    </row>
    <row r="56" spans="2:16">
      <c r="B56" s="116" t="s">
        <v>113</v>
      </c>
      <c r="C56" s="116">
        <v>143</v>
      </c>
      <c r="D56" s="117">
        <v>0.98</v>
      </c>
      <c r="E56" s="118">
        <v>37</v>
      </c>
      <c r="F56" s="97">
        <v>106</v>
      </c>
      <c r="G56" s="119">
        <v>0.74</v>
      </c>
      <c r="H56" s="120">
        <v>146</v>
      </c>
      <c r="I56" s="121">
        <v>607</v>
      </c>
      <c r="J56" s="122">
        <v>349</v>
      </c>
      <c r="K56" s="123">
        <v>258</v>
      </c>
      <c r="L56">
        <v>5</v>
      </c>
      <c r="N56">
        <v>4</v>
      </c>
      <c r="P56">
        <v>3</v>
      </c>
    </row>
    <row r="57" spans="2:16">
      <c r="B57" s="124" t="s">
        <v>114</v>
      </c>
      <c r="C57" s="124">
        <v>23</v>
      </c>
      <c r="D57" s="125">
        <v>0.96</v>
      </c>
      <c r="E57" s="126">
        <v>4</v>
      </c>
      <c r="F57" s="127">
        <v>19</v>
      </c>
      <c r="G57" s="128">
        <v>0.83</v>
      </c>
      <c r="H57" s="33">
        <v>24</v>
      </c>
      <c r="I57" s="129">
        <v>160</v>
      </c>
      <c r="J57" s="35">
        <v>90</v>
      </c>
      <c r="K57" s="36">
        <v>70</v>
      </c>
      <c r="L57">
        <v>3</v>
      </c>
      <c r="N57">
        <v>1</v>
      </c>
    </row>
    <row r="58" spans="2:16">
      <c r="B58" s="116" t="s">
        <v>2</v>
      </c>
      <c r="C58" s="116">
        <v>42</v>
      </c>
      <c r="D58" s="117">
        <v>0.93</v>
      </c>
      <c r="E58" s="118">
        <v>17</v>
      </c>
      <c r="F58" s="97">
        <v>25</v>
      </c>
      <c r="G58" s="119">
        <v>0.6</v>
      </c>
      <c r="H58" s="120">
        <v>45</v>
      </c>
      <c r="I58" s="121">
        <v>209</v>
      </c>
      <c r="J58" s="122">
        <v>127</v>
      </c>
      <c r="K58" s="123">
        <v>82</v>
      </c>
      <c r="L58">
        <v>0</v>
      </c>
      <c r="N58">
        <v>2</v>
      </c>
      <c r="P58">
        <v>1</v>
      </c>
    </row>
    <row r="59" spans="2:16">
      <c r="B59" s="107" t="s">
        <v>52</v>
      </c>
      <c r="C59" s="107">
        <v>27</v>
      </c>
      <c r="D59" s="108">
        <v>1.04</v>
      </c>
      <c r="E59" s="109">
        <v>7</v>
      </c>
      <c r="F59" s="110">
        <v>20</v>
      </c>
      <c r="G59" s="111">
        <v>0.74</v>
      </c>
      <c r="H59" s="112">
        <v>26</v>
      </c>
      <c r="I59" s="113">
        <v>125</v>
      </c>
      <c r="J59" s="114">
        <v>99</v>
      </c>
      <c r="K59" s="115">
        <v>26</v>
      </c>
      <c r="L59">
        <v>0</v>
      </c>
      <c r="N59">
        <v>1</v>
      </c>
      <c r="P59">
        <v>1</v>
      </c>
    </row>
    <row r="60" spans="2:16">
      <c r="B60" s="124" t="s">
        <v>35</v>
      </c>
      <c r="C60" s="124">
        <v>8</v>
      </c>
      <c r="D60" s="130" t="s">
        <v>105</v>
      </c>
      <c r="E60" s="126">
        <v>1</v>
      </c>
      <c r="F60" s="127">
        <v>7</v>
      </c>
      <c r="G60" s="128">
        <v>0.88</v>
      </c>
      <c r="H60" s="33"/>
      <c r="I60" s="129"/>
      <c r="J60" s="35">
        <v>25</v>
      </c>
      <c r="K60" s="36">
        <v>-25</v>
      </c>
    </row>
    <row r="61" spans="2:16">
      <c r="B61" s="124" t="s">
        <v>4</v>
      </c>
      <c r="C61" s="124">
        <v>20</v>
      </c>
      <c r="D61" s="125">
        <v>1</v>
      </c>
      <c r="E61" s="126">
        <v>4</v>
      </c>
      <c r="F61" s="127">
        <v>16</v>
      </c>
      <c r="G61" s="128">
        <v>0.8</v>
      </c>
      <c r="H61" s="33">
        <v>20</v>
      </c>
      <c r="I61" s="129">
        <v>112</v>
      </c>
      <c r="J61" s="35">
        <v>80</v>
      </c>
      <c r="K61" s="36">
        <v>32</v>
      </c>
    </row>
    <row r="62" spans="2:16">
      <c r="B62" s="124" t="s">
        <v>56</v>
      </c>
      <c r="C62" s="124">
        <v>30</v>
      </c>
      <c r="D62" s="125">
        <v>0.97</v>
      </c>
      <c r="E62" s="126">
        <v>2</v>
      </c>
      <c r="F62" s="127">
        <v>28</v>
      </c>
      <c r="G62" s="128">
        <v>0.93</v>
      </c>
      <c r="H62" s="33">
        <v>31</v>
      </c>
      <c r="I62" s="129">
        <v>156</v>
      </c>
      <c r="J62" s="35">
        <v>118</v>
      </c>
      <c r="K62" s="36">
        <v>38</v>
      </c>
      <c r="L62">
        <v>4</v>
      </c>
      <c r="N62">
        <v>5</v>
      </c>
    </row>
    <row r="63" spans="2:16">
      <c r="B63" s="124" t="s">
        <v>115</v>
      </c>
      <c r="C63" s="124">
        <v>33</v>
      </c>
      <c r="D63" s="125">
        <v>0.97</v>
      </c>
      <c r="E63" s="126">
        <v>3</v>
      </c>
      <c r="F63" s="127">
        <v>30</v>
      </c>
      <c r="G63" s="128">
        <v>0.91</v>
      </c>
      <c r="H63" s="33">
        <v>34</v>
      </c>
      <c r="I63" s="129">
        <v>224</v>
      </c>
      <c r="J63" s="35">
        <v>132</v>
      </c>
      <c r="K63" s="36">
        <v>92</v>
      </c>
      <c r="L63">
        <v>5</v>
      </c>
      <c r="P63">
        <v>2</v>
      </c>
    </row>
    <row r="64" spans="2:16">
      <c r="B64" s="124" t="s">
        <v>54</v>
      </c>
      <c r="C64" s="124">
        <v>13</v>
      </c>
      <c r="D64" s="125">
        <v>0.93</v>
      </c>
      <c r="E64" s="126">
        <v>1</v>
      </c>
      <c r="F64" s="127">
        <v>12</v>
      </c>
      <c r="G64" s="128">
        <v>0.92</v>
      </c>
      <c r="H64" s="33">
        <v>14</v>
      </c>
      <c r="I64" s="129">
        <v>58</v>
      </c>
      <c r="J64" s="35">
        <v>75</v>
      </c>
      <c r="K64" s="36">
        <v>-17</v>
      </c>
      <c r="L64">
        <v>0</v>
      </c>
      <c r="P64">
        <v>1</v>
      </c>
    </row>
    <row r="65" spans="2:16">
      <c r="B65" s="124" t="s">
        <v>116</v>
      </c>
      <c r="C65" s="124">
        <v>24</v>
      </c>
      <c r="D65" s="125">
        <v>1</v>
      </c>
      <c r="E65" s="126">
        <v>1</v>
      </c>
      <c r="F65" s="127">
        <v>23</v>
      </c>
      <c r="G65" s="128">
        <v>0.96</v>
      </c>
      <c r="H65" s="33">
        <v>24</v>
      </c>
      <c r="I65" s="129">
        <v>137</v>
      </c>
      <c r="J65" s="35">
        <v>133</v>
      </c>
      <c r="K65" s="36">
        <v>4</v>
      </c>
      <c r="L65">
        <v>1</v>
      </c>
      <c r="P65">
        <v>1</v>
      </c>
    </row>
    <row r="66" spans="2:16" ht="17.25" thickBot="1">
      <c r="B66" s="131" t="s">
        <v>60</v>
      </c>
      <c r="C66" s="131">
        <v>28</v>
      </c>
      <c r="D66" s="132">
        <v>1</v>
      </c>
      <c r="E66" s="133">
        <v>7</v>
      </c>
      <c r="F66" s="134">
        <v>21</v>
      </c>
      <c r="G66" s="135">
        <v>0.75</v>
      </c>
      <c r="H66" s="136">
        <v>28</v>
      </c>
      <c r="I66" s="137">
        <v>110</v>
      </c>
      <c r="J66" s="138">
        <v>129</v>
      </c>
      <c r="K66" s="139">
        <v>-19</v>
      </c>
      <c r="L66">
        <v>2</v>
      </c>
      <c r="N66">
        <v>2</v>
      </c>
      <c r="P66">
        <v>2</v>
      </c>
    </row>
    <row r="67" spans="2:16" ht="17.25" thickBot="1">
      <c r="B67" s="140" t="s">
        <v>65</v>
      </c>
      <c r="C67" s="140">
        <v>498</v>
      </c>
      <c r="D67" s="141">
        <v>0.99</v>
      </c>
      <c r="E67" s="142">
        <v>106</v>
      </c>
      <c r="F67" s="143">
        <v>392</v>
      </c>
      <c r="G67" s="144">
        <v>0.79</v>
      </c>
      <c r="H67" s="71">
        <v>502</v>
      </c>
      <c r="I67" s="145">
        <v>2358</v>
      </c>
      <c r="J67" s="73">
        <v>1643</v>
      </c>
      <c r="K67" s="74">
        <v>715</v>
      </c>
      <c r="L67" s="1">
        <f>SUM(L54:L66)</f>
        <v>26</v>
      </c>
      <c r="M67" s="1"/>
      <c r="N67" s="1">
        <f>SUM(N54:N66)</f>
        <v>20</v>
      </c>
      <c r="O67" s="1" t="s">
        <v>119</v>
      </c>
      <c r="P67" s="1">
        <f t="shared" ref="P67" si="2">SUM(P54:P66)</f>
        <v>13</v>
      </c>
    </row>
    <row r="70" spans="2:16" ht="17.25">
      <c r="B70" s="151" t="s">
        <v>126</v>
      </c>
    </row>
    <row r="71" spans="2:16" ht="9" customHeight="1"/>
    <row r="72" spans="2:16">
      <c r="B72" s="206" t="s">
        <v>71</v>
      </c>
      <c r="C72" s="207" t="s">
        <v>129</v>
      </c>
      <c r="D72" s="208">
        <v>2011</v>
      </c>
      <c r="E72" s="208">
        <v>2010</v>
      </c>
      <c r="F72" s="209">
        <v>2009</v>
      </c>
    </row>
    <row r="73" spans="2:16">
      <c r="B73" s="194" t="s">
        <v>123</v>
      </c>
      <c r="C73" s="197">
        <v>498</v>
      </c>
      <c r="D73" s="198">
        <v>502</v>
      </c>
      <c r="E73" s="198">
        <v>525</v>
      </c>
      <c r="F73" s="199">
        <v>516</v>
      </c>
    </row>
    <row r="74" spans="2:16">
      <c r="B74" s="195" t="s">
        <v>124</v>
      </c>
      <c r="C74" s="200">
        <f>+F38</f>
        <v>60</v>
      </c>
      <c r="D74" s="201">
        <v>132</v>
      </c>
      <c r="E74" s="201">
        <v>173</v>
      </c>
      <c r="F74" s="202">
        <v>108</v>
      </c>
    </row>
    <row r="75" spans="2:16">
      <c r="B75" s="196" t="s">
        <v>125</v>
      </c>
      <c r="C75" s="203">
        <f>+F5</f>
        <v>60</v>
      </c>
      <c r="D75" s="204">
        <v>79</v>
      </c>
      <c r="E75" s="204">
        <v>115</v>
      </c>
      <c r="F75" s="205">
        <v>120</v>
      </c>
    </row>
    <row r="76" spans="2:16">
      <c r="B76" s="210" t="s">
        <v>127</v>
      </c>
      <c r="C76" s="211">
        <f>+C74+C75</f>
        <v>120</v>
      </c>
      <c r="D76" s="212">
        <f t="shared" ref="D76:F76" si="3">+D74+D75</f>
        <v>211</v>
      </c>
      <c r="E76" s="212">
        <f t="shared" si="3"/>
        <v>288</v>
      </c>
      <c r="F76" s="213">
        <f t="shared" si="3"/>
        <v>228</v>
      </c>
    </row>
    <row r="77" spans="2:16" ht="6.75" customHeight="1">
      <c r="D77" t="s">
        <v>117</v>
      </c>
    </row>
    <row r="78" spans="2:16" s="161" customFormat="1">
      <c r="B78" s="215" t="s">
        <v>128</v>
      </c>
      <c r="C78" s="214">
        <f>+F19+F47</f>
        <v>443</v>
      </c>
      <c r="D78" s="214">
        <f>+H49</f>
        <v>508</v>
      </c>
      <c r="E78" s="214">
        <f>+N49</f>
        <v>605</v>
      </c>
      <c r="F78" s="214">
        <f>+P49</f>
        <v>622</v>
      </c>
    </row>
  </sheetData>
  <mergeCells count="6">
    <mergeCell ref="B3:B4"/>
    <mergeCell ref="B23:B24"/>
    <mergeCell ref="I23:K23"/>
    <mergeCell ref="B52:B53"/>
    <mergeCell ref="I52:K52"/>
    <mergeCell ref="I3:K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J66"/>
  <sheetViews>
    <sheetView topLeftCell="A10" zoomScaleNormal="100" workbookViewId="0">
      <selection activeCell="D19" sqref="D19"/>
    </sheetView>
  </sheetViews>
  <sheetFormatPr defaultRowHeight="16.5"/>
  <cols>
    <col min="1" max="1" width="5.125" customWidth="1"/>
    <col min="2" max="4" width="9.25" customWidth="1"/>
    <col min="5" max="10" width="8.125" customWidth="1"/>
  </cols>
  <sheetData>
    <row r="2" spans="2:10">
      <c r="B2" t="s">
        <v>67</v>
      </c>
    </row>
    <row r="3" spans="2:10">
      <c r="B3" t="s">
        <v>71</v>
      </c>
      <c r="C3">
        <v>2012</v>
      </c>
      <c r="E3">
        <v>2011</v>
      </c>
      <c r="G3">
        <v>2010</v>
      </c>
      <c r="I3">
        <v>2009</v>
      </c>
    </row>
    <row r="4" spans="2:10">
      <c r="C4" t="s">
        <v>47</v>
      </c>
      <c r="D4" t="s">
        <v>63</v>
      </c>
      <c r="E4" t="s">
        <v>47</v>
      </c>
      <c r="F4" t="s">
        <v>63</v>
      </c>
      <c r="G4" t="s">
        <v>47</v>
      </c>
      <c r="H4" t="s">
        <v>63</v>
      </c>
      <c r="I4" t="s">
        <v>47</v>
      </c>
      <c r="J4" t="s">
        <v>63</v>
      </c>
    </row>
    <row r="5" spans="2:10">
      <c r="B5" t="s">
        <v>49</v>
      </c>
      <c r="F5">
        <v>4</v>
      </c>
      <c r="H5">
        <v>3</v>
      </c>
      <c r="J5">
        <v>0</v>
      </c>
    </row>
    <row r="6" spans="2:10">
      <c r="B6" t="s">
        <v>50</v>
      </c>
      <c r="F6">
        <v>2</v>
      </c>
      <c r="H6">
        <v>2</v>
      </c>
      <c r="J6">
        <v>2</v>
      </c>
    </row>
    <row r="7" spans="2:10">
      <c r="B7" t="s">
        <v>51</v>
      </c>
      <c r="F7">
        <v>5</v>
      </c>
      <c r="H7">
        <v>4</v>
      </c>
      <c r="J7">
        <v>3</v>
      </c>
    </row>
    <row r="8" spans="2:10">
      <c r="B8" t="s">
        <v>44</v>
      </c>
      <c r="F8">
        <v>3</v>
      </c>
      <c r="H8">
        <v>1</v>
      </c>
    </row>
    <row r="9" spans="2:10">
      <c r="B9" t="s">
        <v>3</v>
      </c>
      <c r="F9">
        <v>0</v>
      </c>
      <c r="H9">
        <v>2</v>
      </c>
      <c r="J9">
        <v>1</v>
      </c>
    </row>
    <row r="10" spans="2:10">
      <c r="B10" t="s">
        <v>53</v>
      </c>
      <c r="F10">
        <v>0</v>
      </c>
      <c r="H10">
        <v>1</v>
      </c>
      <c r="J10">
        <v>1</v>
      </c>
    </row>
    <row r="11" spans="2:10">
      <c r="B11" t="s">
        <v>55</v>
      </c>
      <c r="F11">
        <v>0</v>
      </c>
      <c r="J11">
        <v>1</v>
      </c>
    </row>
    <row r="12" spans="2:10">
      <c r="B12" t="s">
        <v>5</v>
      </c>
    </row>
    <row r="13" spans="2:10">
      <c r="B13" t="s">
        <v>57</v>
      </c>
      <c r="F13">
        <v>4</v>
      </c>
      <c r="H13">
        <v>5</v>
      </c>
    </row>
    <row r="14" spans="2:10">
      <c r="B14" t="s">
        <v>58</v>
      </c>
      <c r="F14">
        <v>5</v>
      </c>
      <c r="J14">
        <v>2</v>
      </c>
    </row>
    <row r="15" spans="2:10">
      <c r="B15" t="s">
        <v>59</v>
      </c>
      <c r="F15">
        <v>1</v>
      </c>
      <c r="J15">
        <v>1</v>
      </c>
    </row>
    <row r="16" spans="2:10">
      <c r="B16" t="s">
        <v>61</v>
      </c>
      <c r="F16">
        <v>2</v>
      </c>
      <c r="H16">
        <v>2</v>
      </c>
      <c r="J16">
        <v>2</v>
      </c>
    </row>
    <row r="17" spans="2:10">
      <c r="B17" t="s">
        <v>66</v>
      </c>
      <c r="C17">
        <f>SUM(C5:C16)</f>
        <v>0</v>
      </c>
      <c r="D17">
        <f>SUM(D5:D16)</f>
        <v>0</v>
      </c>
      <c r="E17">
        <f>SUM(E5:E16)</f>
        <v>0</v>
      </c>
      <c r="F17">
        <f t="shared" ref="F17:J17" si="0">SUM(F5:F16)</f>
        <v>26</v>
      </c>
      <c r="G17">
        <f t="shared" si="0"/>
        <v>0</v>
      </c>
      <c r="H17">
        <f t="shared" si="0"/>
        <v>20</v>
      </c>
      <c r="I17">
        <f t="shared" si="0"/>
        <v>0</v>
      </c>
      <c r="J17">
        <f t="shared" si="0"/>
        <v>13</v>
      </c>
    </row>
    <row r="20" spans="2:10">
      <c r="B20" t="s">
        <v>68</v>
      </c>
    </row>
    <row r="21" spans="2:10">
      <c r="B21" s="152" t="s">
        <v>71</v>
      </c>
      <c r="C21" s="153">
        <v>2012</v>
      </c>
      <c r="D21" s="153"/>
      <c r="E21" s="153">
        <v>2011</v>
      </c>
      <c r="F21" s="153"/>
      <c r="G21" s="153">
        <v>2010</v>
      </c>
      <c r="H21" s="153"/>
      <c r="I21" s="153">
        <v>2009</v>
      </c>
      <c r="J21" s="154"/>
    </row>
    <row r="22" spans="2:10">
      <c r="B22" s="155"/>
      <c r="C22" s="156" t="s">
        <v>47</v>
      </c>
      <c r="D22" s="156" t="s">
        <v>63</v>
      </c>
      <c r="E22" s="156" t="s">
        <v>47</v>
      </c>
      <c r="F22" s="156" t="s">
        <v>63</v>
      </c>
      <c r="G22" s="156" t="s">
        <v>47</v>
      </c>
      <c r="H22" s="156" t="s">
        <v>63</v>
      </c>
      <c r="I22" s="156" t="s">
        <v>47</v>
      </c>
      <c r="J22" s="157" t="s">
        <v>63</v>
      </c>
    </row>
    <row r="23" spans="2:10">
      <c r="B23" t="s">
        <v>1</v>
      </c>
      <c r="E23">
        <v>27</v>
      </c>
      <c r="F23">
        <f>4+3</f>
        <v>7</v>
      </c>
      <c r="H23">
        <f>15+1</f>
        <v>16</v>
      </c>
      <c r="J23">
        <v>17</v>
      </c>
    </row>
    <row r="24" spans="2:10">
      <c r="B24" t="s">
        <v>3</v>
      </c>
      <c r="E24">
        <v>107</v>
      </c>
      <c r="F24">
        <f>71+28+11+13</f>
        <v>123</v>
      </c>
      <c r="H24">
        <f>118+37+14+2</f>
        <v>171</v>
      </c>
      <c r="J24">
        <f>72+25+10</f>
        <v>107</v>
      </c>
    </row>
    <row r="25" spans="2:10">
      <c r="B25" t="s">
        <v>5</v>
      </c>
      <c r="E25">
        <v>18</v>
      </c>
      <c r="F25">
        <v>3</v>
      </c>
      <c r="H25">
        <v>1</v>
      </c>
      <c r="J25" s="1"/>
    </row>
    <row r="26" spans="2:10">
      <c r="B26" t="s">
        <v>6</v>
      </c>
      <c r="E26">
        <v>15</v>
      </c>
      <c r="F26">
        <v>3</v>
      </c>
      <c r="H26">
        <v>2</v>
      </c>
      <c r="J26" s="1"/>
    </row>
    <row r="27" spans="2:10">
      <c r="B27" t="s">
        <v>8</v>
      </c>
      <c r="E27">
        <v>12</v>
      </c>
      <c r="F27">
        <v>2</v>
      </c>
      <c r="H27">
        <v>4</v>
      </c>
      <c r="J27" s="1">
        <f>13+5</f>
        <v>18</v>
      </c>
    </row>
    <row r="28" spans="2:10">
      <c r="B28" t="s">
        <v>10</v>
      </c>
      <c r="E28">
        <v>7</v>
      </c>
      <c r="F28">
        <v>1</v>
      </c>
      <c r="J28" s="1"/>
    </row>
    <row r="29" spans="2:10">
      <c r="B29" t="s">
        <v>12</v>
      </c>
      <c r="E29">
        <v>9</v>
      </c>
      <c r="F29">
        <v>3</v>
      </c>
      <c r="H29">
        <v>3</v>
      </c>
      <c r="J29" s="1"/>
    </row>
    <row r="30" spans="2:10">
      <c r="B30" t="s">
        <v>14</v>
      </c>
      <c r="E30">
        <v>11</v>
      </c>
      <c r="F30">
        <v>1</v>
      </c>
      <c r="H30">
        <v>2</v>
      </c>
      <c r="J30" s="2"/>
    </row>
    <row r="31" spans="2:10">
      <c r="B31" t="s">
        <v>16</v>
      </c>
      <c r="E31">
        <v>25</v>
      </c>
      <c r="F31">
        <f>4+5</f>
        <v>9</v>
      </c>
      <c r="H31">
        <v>7</v>
      </c>
      <c r="J31" s="2"/>
    </row>
    <row r="32" spans="2:10">
      <c r="B32" t="s">
        <v>18</v>
      </c>
      <c r="E32">
        <v>9</v>
      </c>
      <c r="F32">
        <v>1</v>
      </c>
      <c r="H32">
        <v>3</v>
      </c>
      <c r="J32" s="2">
        <f>19+2+1</f>
        <v>22</v>
      </c>
    </row>
    <row r="33" spans="2:10">
      <c r="B33" t="s">
        <v>20</v>
      </c>
      <c r="E33">
        <v>15</v>
      </c>
      <c r="H33">
        <v>2</v>
      </c>
      <c r="J33" s="2"/>
    </row>
    <row r="34" spans="2:10">
      <c r="B34" t="s">
        <v>22</v>
      </c>
      <c r="E34">
        <v>11</v>
      </c>
      <c r="F34">
        <v>2</v>
      </c>
      <c r="J34" s="2"/>
    </row>
    <row r="35" spans="2:10">
      <c r="B35" t="s">
        <v>23</v>
      </c>
      <c r="E35">
        <v>31</v>
      </c>
      <c r="F35">
        <f>17+4+2</f>
        <v>23</v>
      </c>
      <c r="H35">
        <f>20+5+1</f>
        <v>26</v>
      </c>
      <c r="J35" s="3"/>
    </row>
    <row r="36" spans="2:10">
      <c r="B36" t="s">
        <v>25</v>
      </c>
      <c r="E36">
        <v>27</v>
      </c>
      <c r="F36">
        <v>6</v>
      </c>
      <c r="H36">
        <v>10</v>
      </c>
      <c r="J36" s="3"/>
    </row>
    <row r="37" spans="2:10">
      <c r="B37" t="s">
        <v>26</v>
      </c>
      <c r="E37">
        <v>12</v>
      </c>
      <c r="F37">
        <v>3</v>
      </c>
      <c r="H37">
        <v>2</v>
      </c>
      <c r="J37" s="3">
        <f>55+5+1</f>
        <v>61</v>
      </c>
    </row>
    <row r="38" spans="2:10">
      <c r="B38" t="s">
        <v>27</v>
      </c>
      <c r="E38">
        <v>9</v>
      </c>
      <c r="F38">
        <v>2</v>
      </c>
      <c r="H38">
        <v>5</v>
      </c>
      <c r="J38" s="3"/>
    </row>
    <row r="39" spans="2:10">
      <c r="B39" t="s">
        <v>29</v>
      </c>
      <c r="E39">
        <v>4</v>
      </c>
      <c r="F39">
        <v>2</v>
      </c>
      <c r="H39">
        <v>2</v>
      </c>
      <c r="J39" s="3"/>
    </row>
    <row r="40" spans="2:10">
      <c r="B40" t="s">
        <v>31</v>
      </c>
      <c r="E40">
        <v>11</v>
      </c>
      <c r="F40">
        <v>4</v>
      </c>
      <c r="H40">
        <v>8</v>
      </c>
      <c r="J40">
        <v>6</v>
      </c>
    </row>
    <row r="41" spans="2:10">
      <c r="B41" t="s">
        <v>33</v>
      </c>
      <c r="E41">
        <v>61</v>
      </c>
      <c r="F41">
        <f>34+14+3</f>
        <v>51</v>
      </c>
      <c r="H41">
        <f>38+7+5+1</f>
        <v>51</v>
      </c>
      <c r="J41" s="4">
        <f>38+7</f>
        <v>45</v>
      </c>
    </row>
    <row r="42" spans="2:10">
      <c r="B42" t="s">
        <v>34</v>
      </c>
      <c r="E42">
        <v>15</v>
      </c>
      <c r="F42">
        <v>4</v>
      </c>
      <c r="H42">
        <v>7</v>
      </c>
      <c r="J42" s="4"/>
    </row>
    <row r="43" spans="2:10">
      <c r="B43" t="s">
        <v>36</v>
      </c>
      <c r="E43">
        <v>19</v>
      </c>
      <c r="F43">
        <v>3</v>
      </c>
      <c r="H43">
        <v>3</v>
      </c>
      <c r="J43">
        <v>3</v>
      </c>
    </row>
    <row r="44" spans="2:10">
      <c r="B44" t="s">
        <v>37</v>
      </c>
      <c r="E44">
        <v>17</v>
      </c>
      <c r="H44">
        <v>1</v>
      </c>
    </row>
    <row r="45" spans="2:10">
      <c r="B45" s="1" t="s">
        <v>64</v>
      </c>
      <c r="C45" s="1">
        <f>SUM(C23:C44)</f>
        <v>0</v>
      </c>
      <c r="D45" s="1">
        <f>SUM(D23:D44)</f>
        <v>0</v>
      </c>
      <c r="E45" s="1">
        <f>SUM(E23:E44)</f>
        <v>472</v>
      </c>
      <c r="F45" s="1">
        <f t="shared" ref="F45:J45" si="1">SUM(F23:F44)</f>
        <v>253</v>
      </c>
      <c r="G45" s="1">
        <f t="shared" si="1"/>
        <v>0</v>
      </c>
      <c r="H45" s="1">
        <f t="shared" si="1"/>
        <v>326</v>
      </c>
      <c r="I45" s="1">
        <f t="shared" si="1"/>
        <v>0</v>
      </c>
      <c r="J45" s="1">
        <f t="shared" si="1"/>
        <v>279</v>
      </c>
    </row>
    <row r="47" spans="2:10">
      <c r="B47" t="s">
        <v>69</v>
      </c>
    </row>
    <row r="48" spans="2:10">
      <c r="B48" t="s">
        <v>71</v>
      </c>
      <c r="C48">
        <v>2012</v>
      </c>
      <c r="E48">
        <v>2011</v>
      </c>
      <c r="G48">
        <v>2010</v>
      </c>
      <c r="I48">
        <v>2009</v>
      </c>
    </row>
    <row r="49" spans="2:10">
      <c r="C49" t="s">
        <v>47</v>
      </c>
      <c r="D49" t="s">
        <v>63</v>
      </c>
      <c r="E49" t="s">
        <v>47</v>
      </c>
      <c r="F49" t="s">
        <v>63</v>
      </c>
      <c r="G49" t="s">
        <v>47</v>
      </c>
      <c r="H49" t="s">
        <v>63</v>
      </c>
      <c r="I49" t="s">
        <v>47</v>
      </c>
      <c r="J49" t="s">
        <v>63</v>
      </c>
    </row>
    <row r="50" spans="2:10">
      <c r="B50" t="s">
        <v>1</v>
      </c>
      <c r="E50">
        <v>46</v>
      </c>
      <c r="F50">
        <f>11+2+1+1</f>
        <v>15</v>
      </c>
      <c r="G50">
        <v>65</v>
      </c>
      <c r="H50">
        <v>11</v>
      </c>
      <c r="I50">
        <v>87</v>
      </c>
      <c r="J50">
        <v>19</v>
      </c>
    </row>
    <row r="51" spans="2:10">
      <c r="B51" t="s">
        <v>3</v>
      </c>
      <c r="E51">
        <v>161</v>
      </c>
      <c r="F51">
        <f>58+14+4+1</f>
        <v>77</v>
      </c>
      <c r="G51">
        <v>179</v>
      </c>
      <c r="H51">
        <f>93+21+1</f>
        <v>115</v>
      </c>
      <c r="I51">
        <v>172</v>
      </c>
      <c r="J51">
        <f>79+30+9</f>
        <v>118</v>
      </c>
    </row>
    <row r="52" spans="2:10">
      <c r="B52" t="s">
        <v>38</v>
      </c>
      <c r="E52">
        <v>178</v>
      </c>
      <c r="F52">
        <f>51+11+1+1+2</f>
        <v>66</v>
      </c>
      <c r="G52">
        <v>204</v>
      </c>
      <c r="H52">
        <f>64+11+6</f>
        <v>81</v>
      </c>
      <c r="I52">
        <v>181</v>
      </c>
      <c r="J52">
        <f>79+15+1+1</f>
        <v>96</v>
      </c>
    </row>
    <row r="53" spans="2:10">
      <c r="B53" t="s">
        <v>39</v>
      </c>
      <c r="E53">
        <v>177</v>
      </c>
      <c r="F53">
        <f>22+2+3</f>
        <v>27</v>
      </c>
      <c r="G53">
        <v>199</v>
      </c>
      <c r="H53">
        <f>17+1+3</f>
        <v>21</v>
      </c>
      <c r="I53">
        <v>224</v>
      </c>
      <c r="J53">
        <f>18+3+1</f>
        <v>22</v>
      </c>
    </row>
    <row r="54" spans="2:10">
      <c r="B54" t="s">
        <v>40</v>
      </c>
      <c r="E54">
        <v>154</v>
      </c>
      <c r="F54">
        <f>23+5+2</f>
        <v>30</v>
      </c>
      <c r="G54">
        <v>165</v>
      </c>
      <c r="H54">
        <f>13+2+2</f>
        <v>17</v>
      </c>
      <c r="I54">
        <v>193</v>
      </c>
      <c r="J54">
        <f>26+3+1</f>
        <v>30</v>
      </c>
    </row>
    <row r="55" spans="2:10">
      <c r="B55" t="s">
        <v>36</v>
      </c>
      <c r="E55">
        <v>21</v>
      </c>
      <c r="F55">
        <v>2</v>
      </c>
      <c r="G55">
        <v>29</v>
      </c>
      <c r="H55">
        <v>8</v>
      </c>
      <c r="I55">
        <v>25</v>
      </c>
      <c r="J55">
        <v>4</v>
      </c>
    </row>
    <row r="56" spans="2:10">
      <c r="B56" t="s">
        <v>16</v>
      </c>
      <c r="E56">
        <v>26</v>
      </c>
      <c r="F56">
        <v>6</v>
      </c>
      <c r="G56">
        <v>28</v>
      </c>
      <c r="H56">
        <v>3</v>
      </c>
      <c r="I56">
        <v>25</v>
      </c>
      <c r="J56">
        <v>4</v>
      </c>
    </row>
    <row r="57" spans="2:10">
      <c r="B57" t="s">
        <v>5</v>
      </c>
      <c r="E57">
        <v>21</v>
      </c>
      <c r="F57">
        <v>7</v>
      </c>
      <c r="G57">
        <v>21</v>
      </c>
      <c r="H57">
        <v>6</v>
      </c>
      <c r="I57">
        <v>22</v>
      </c>
      <c r="J57">
        <v>7</v>
      </c>
    </row>
    <row r="58" spans="2:10">
      <c r="B58" t="s">
        <v>42</v>
      </c>
      <c r="E58">
        <v>14</v>
      </c>
      <c r="F58">
        <v>2</v>
      </c>
      <c r="G58">
        <v>19</v>
      </c>
      <c r="H58">
        <v>7</v>
      </c>
      <c r="I58">
        <v>17</v>
      </c>
      <c r="J58">
        <v>12</v>
      </c>
    </row>
    <row r="59" spans="2:10">
      <c r="B59" t="s">
        <v>44</v>
      </c>
      <c r="E59">
        <v>18</v>
      </c>
      <c r="F59">
        <v>1</v>
      </c>
      <c r="G59">
        <v>20</v>
      </c>
      <c r="H59">
        <v>1</v>
      </c>
      <c r="I59">
        <v>18</v>
      </c>
      <c r="J59">
        <v>12</v>
      </c>
    </row>
    <row r="60" spans="2:10">
      <c r="B60" t="s">
        <v>39</v>
      </c>
      <c r="E60">
        <v>23</v>
      </c>
      <c r="F60">
        <v>4</v>
      </c>
      <c r="G60">
        <v>30</v>
      </c>
      <c r="H60">
        <v>1</v>
      </c>
      <c r="I60">
        <v>7</v>
      </c>
      <c r="J60">
        <v>5</v>
      </c>
    </row>
    <row r="61" spans="2:10">
      <c r="B61" t="s">
        <v>45</v>
      </c>
      <c r="E61">
        <v>34</v>
      </c>
      <c r="F61">
        <v>5</v>
      </c>
      <c r="G61">
        <v>40</v>
      </c>
      <c r="H61">
        <v>4</v>
      </c>
      <c r="I61">
        <v>25</v>
      </c>
      <c r="J61">
        <v>7</v>
      </c>
    </row>
    <row r="62" spans="2:10">
      <c r="B62" t="s">
        <v>46</v>
      </c>
      <c r="E62">
        <v>22</v>
      </c>
      <c r="F62">
        <v>2</v>
      </c>
      <c r="G62">
        <v>24</v>
      </c>
      <c r="H62">
        <v>1</v>
      </c>
      <c r="I62">
        <v>25</v>
      </c>
      <c r="J62">
        <v>2</v>
      </c>
    </row>
    <row r="63" spans="2:10">
      <c r="B63" t="s">
        <v>48</v>
      </c>
      <c r="E63">
        <v>21</v>
      </c>
      <c r="F63">
        <v>1</v>
      </c>
      <c r="G63">
        <v>21</v>
      </c>
      <c r="H63">
        <v>4</v>
      </c>
      <c r="I63">
        <v>24</v>
      </c>
      <c r="J63">
        <v>5</v>
      </c>
    </row>
    <row r="64" spans="2:10">
      <c r="B64" s="1" t="s">
        <v>66</v>
      </c>
      <c r="C64" s="1">
        <f>SUM(C50:C63)</f>
        <v>0</v>
      </c>
      <c r="D64" s="1">
        <f>SUM(D50:D63)</f>
        <v>0</v>
      </c>
      <c r="E64" s="1">
        <f>SUM(E50:E63)</f>
        <v>916</v>
      </c>
      <c r="F64" s="1">
        <f t="shared" ref="F64:J64" si="2">SUM(F50:F63)</f>
        <v>245</v>
      </c>
      <c r="G64" s="1">
        <f t="shared" si="2"/>
        <v>1044</v>
      </c>
      <c r="H64" s="1">
        <f t="shared" si="2"/>
        <v>280</v>
      </c>
      <c r="I64" s="1">
        <f t="shared" si="2"/>
        <v>1045</v>
      </c>
      <c r="J64" s="1">
        <f t="shared" si="2"/>
        <v>343</v>
      </c>
    </row>
    <row r="66" spans="2:10">
      <c r="B66" t="s">
        <v>72</v>
      </c>
      <c r="C66">
        <f>+C45+C64</f>
        <v>0</v>
      </c>
      <c r="D66">
        <f t="shared" ref="D66:J66" si="3">+D45+D64</f>
        <v>0</v>
      </c>
      <c r="E66">
        <f t="shared" si="3"/>
        <v>1388</v>
      </c>
      <c r="F66">
        <f t="shared" si="3"/>
        <v>498</v>
      </c>
      <c r="G66">
        <f t="shared" si="3"/>
        <v>1044</v>
      </c>
      <c r="H66">
        <f t="shared" si="3"/>
        <v>606</v>
      </c>
      <c r="I66">
        <f t="shared" si="3"/>
        <v>1045</v>
      </c>
      <c r="J66">
        <f t="shared" si="3"/>
        <v>622</v>
      </c>
    </row>
  </sheetData>
  <phoneticPr fontId="2" type="noConversion"/>
  <pageMargins left="0.13" right="0.12" top="0.22" bottom="0.23" header="0.13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Sheet3</vt:lpstr>
      <vt:lpstr>Sheet1 (2)</vt:lpstr>
      <vt:lpstr>Sheet2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cp:lastPrinted>2012-02-04T09:28:19Z</cp:lastPrinted>
  <dcterms:created xsi:type="dcterms:W3CDTF">2012-02-04T09:16:39Z</dcterms:created>
  <dcterms:modified xsi:type="dcterms:W3CDTF">2012-02-04T12:22:49Z</dcterms:modified>
</cp:coreProperties>
</file>