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k\Desktop\19-2\입시 분석기\"/>
    </mc:Choice>
  </mc:AlternateContent>
  <xr:revisionPtr revIDLastSave="0" documentId="13_ncr:1_{155A743D-07C1-4E9C-BC9F-283D8D7146FD}" xr6:coauthVersionLast="45" xr6:coauthVersionMax="45" xr10:uidLastSave="{00000000-0000-0000-0000-000000000000}"/>
  <bookViews>
    <workbookView xWindow="0" yWindow="210" windowWidth="28800" windowHeight="15390" xr2:uid="{27E79409-5D06-45F3-A890-4AB4DFB513DF}"/>
  </bookViews>
  <sheets>
    <sheet name="모든 표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2" i="1" l="1"/>
  <c r="R56" i="1"/>
  <c r="P214" i="1" l="1"/>
  <c r="Q214" i="1"/>
  <c r="P215" i="1"/>
  <c r="Q215" i="1"/>
  <c r="F214" i="1"/>
  <c r="G214" i="1"/>
  <c r="F215" i="1"/>
  <c r="G215" i="1"/>
  <c r="P207" i="1"/>
  <c r="Q207" i="1"/>
  <c r="P208" i="1"/>
  <c r="Q208" i="1"/>
  <c r="P209" i="1"/>
  <c r="Q209" i="1"/>
  <c r="P210" i="1"/>
  <c r="Q210" i="1"/>
  <c r="P211" i="1"/>
  <c r="Q211" i="1"/>
  <c r="P212" i="1"/>
  <c r="Q212" i="1"/>
  <c r="P213" i="1"/>
  <c r="Q213" i="1"/>
  <c r="F213" i="1"/>
  <c r="G213" i="1"/>
  <c r="F212" i="1"/>
  <c r="I212" i="1" s="1"/>
  <c r="G212" i="1"/>
  <c r="F209" i="1"/>
  <c r="G209" i="1"/>
  <c r="F210" i="1"/>
  <c r="I210" i="1" s="1"/>
  <c r="G210" i="1"/>
  <c r="F211" i="1"/>
  <c r="G211" i="1"/>
  <c r="F208" i="1"/>
  <c r="G208" i="1"/>
  <c r="Q193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F207" i="1"/>
  <c r="G207" i="1"/>
  <c r="F204" i="1"/>
  <c r="G204" i="1"/>
  <c r="F205" i="1"/>
  <c r="G205" i="1"/>
  <c r="F206" i="1"/>
  <c r="G206" i="1"/>
  <c r="F200" i="1"/>
  <c r="G200" i="1"/>
  <c r="F201" i="1"/>
  <c r="G201" i="1"/>
  <c r="F202" i="1"/>
  <c r="I202" i="1" s="1"/>
  <c r="G202" i="1"/>
  <c r="F203" i="1"/>
  <c r="I203" i="1" s="1"/>
  <c r="G203" i="1"/>
  <c r="P194" i="1"/>
  <c r="P195" i="1"/>
  <c r="P196" i="1"/>
  <c r="P197" i="1"/>
  <c r="P198" i="1"/>
  <c r="P199" i="1"/>
  <c r="G196" i="1"/>
  <c r="G197" i="1"/>
  <c r="G198" i="1"/>
  <c r="G199" i="1"/>
  <c r="F196" i="1"/>
  <c r="I196" i="1" s="1"/>
  <c r="F197" i="1"/>
  <c r="I197" i="1" s="1"/>
  <c r="F198" i="1"/>
  <c r="I198" i="1" s="1"/>
  <c r="F199" i="1"/>
  <c r="G194" i="1"/>
  <c r="G195" i="1"/>
  <c r="F194" i="1"/>
  <c r="F195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200" i="1"/>
  <c r="P201" i="1"/>
  <c r="P202" i="1"/>
  <c r="P203" i="1"/>
  <c r="P204" i="1"/>
  <c r="P205" i="1"/>
  <c r="P206" i="1"/>
  <c r="G190" i="1"/>
  <c r="G191" i="1"/>
  <c r="G192" i="1"/>
  <c r="G193" i="1"/>
  <c r="F190" i="1"/>
  <c r="I190" i="1" s="1"/>
  <c r="F191" i="1"/>
  <c r="I191" i="1" s="1"/>
  <c r="F192" i="1"/>
  <c r="F193" i="1"/>
  <c r="I193" i="1" s="1"/>
  <c r="G186" i="1"/>
  <c r="G187" i="1"/>
  <c r="G188" i="1"/>
  <c r="G189" i="1"/>
  <c r="F186" i="1"/>
  <c r="F187" i="1"/>
  <c r="F188" i="1"/>
  <c r="I188" i="1" s="1"/>
  <c r="F189" i="1"/>
  <c r="I189" i="1" s="1"/>
  <c r="M201" i="1" l="1"/>
  <c r="I201" i="1"/>
  <c r="I204" i="1"/>
  <c r="O204" i="1" s="1"/>
  <c r="I211" i="1"/>
  <c r="O211" i="1" s="1"/>
  <c r="I213" i="1"/>
  <c r="O213" i="1" s="1"/>
  <c r="M215" i="1"/>
  <c r="I215" i="1"/>
  <c r="I195" i="1"/>
  <c r="M195" i="1" s="1"/>
  <c r="I214" i="1"/>
  <c r="M214" i="1" s="1"/>
  <c r="I206" i="1"/>
  <c r="O206" i="1" s="1"/>
  <c r="M209" i="1"/>
  <c r="I209" i="1"/>
  <c r="J209" i="1" s="1"/>
  <c r="K209" i="1" s="1"/>
  <c r="I186" i="1"/>
  <c r="M186" i="1" s="1"/>
  <c r="I199" i="1"/>
  <c r="J199" i="1" s="1"/>
  <c r="L199" i="1" s="1"/>
  <c r="I200" i="1"/>
  <c r="J200" i="1" s="1"/>
  <c r="M192" i="1"/>
  <c r="I192" i="1"/>
  <c r="I205" i="1"/>
  <c r="M205" i="1" s="1"/>
  <c r="I208" i="1"/>
  <c r="M208" i="1" s="1"/>
  <c r="I194" i="1"/>
  <c r="O194" i="1" s="1"/>
  <c r="M207" i="1"/>
  <c r="I207" i="1"/>
  <c r="I187" i="1"/>
  <c r="M187" i="1" s="1"/>
  <c r="J215" i="1"/>
  <c r="K215" i="1" s="1"/>
  <c r="J212" i="1"/>
  <c r="K212" i="1" s="1"/>
  <c r="J208" i="1"/>
  <c r="K208" i="1" s="1"/>
  <c r="O212" i="1"/>
  <c r="M212" i="1"/>
  <c r="O214" i="1"/>
  <c r="J207" i="1"/>
  <c r="K207" i="1" s="1"/>
  <c r="J211" i="1"/>
  <c r="K211" i="1" s="1"/>
  <c r="O209" i="1"/>
  <c r="O207" i="1"/>
  <c r="J210" i="1"/>
  <c r="K210" i="1" s="1"/>
  <c r="M210" i="1"/>
  <c r="O210" i="1"/>
  <c r="O215" i="1"/>
  <c r="O208" i="1"/>
  <c r="J197" i="1"/>
  <c r="N197" i="1" s="1"/>
  <c r="O203" i="1"/>
  <c r="M203" i="1"/>
  <c r="J204" i="1"/>
  <c r="L204" i="1" s="1"/>
  <c r="O205" i="1"/>
  <c r="O200" i="1"/>
  <c r="O201" i="1"/>
  <c r="M202" i="1"/>
  <c r="J202" i="1"/>
  <c r="O202" i="1"/>
  <c r="J203" i="1"/>
  <c r="J201" i="1"/>
  <c r="J198" i="1"/>
  <c r="M198" i="1"/>
  <c r="J196" i="1"/>
  <c r="M196" i="1"/>
  <c r="O196" i="1"/>
  <c r="O198" i="1"/>
  <c r="M197" i="1"/>
  <c r="O199" i="1"/>
  <c r="O197" i="1"/>
  <c r="J195" i="1"/>
  <c r="J191" i="1"/>
  <c r="N191" i="1" s="1"/>
  <c r="J189" i="1"/>
  <c r="N189" i="1" s="1"/>
  <c r="M189" i="1"/>
  <c r="M193" i="1"/>
  <c r="J193" i="1"/>
  <c r="M191" i="1"/>
  <c r="O191" i="1"/>
  <c r="M188" i="1"/>
  <c r="J188" i="1"/>
  <c r="M190" i="1"/>
  <c r="O190" i="1"/>
  <c r="O189" i="1"/>
  <c r="O193" i="1"/>
  <c r="O188" i="1"/>
  <c r="J192" i="1"/>
  <c r="N192" i="1" s="1"/>
  <c r="O187" i="1"/>
  <c r="J186" i="1"/>
  <c r="J190" i="1"/>
  <c r="L190" i="1" s="1"/>
  <c r="O192" i="1"/>
  <c r="O186" i="1"/>
  <c r="F4" i="1"/>
  <c r="F52" i="1"/>
  <c r="J205" i="1" l="1"/>
  <c r="N205" i="1" s="1"/>
  <c r="J213" i="1"/>
  <c r="K213" i="1" s="1"/>
  <c r="J214" i="1"/>
  <c r="K214" i="1" s="1"/>
  <c r="M199" i="1"/>
  <c r="M211" i="1"/>
  <c r="J194" i="1"/>
  <c r="M213" i="1"/>
  <c r="M194" i="1"/>
  <c r="M206" i="1"/>
  <c r="J206" i="1"/>
  <c r="N206" i="1" s="1"/>
  <c r="J187" i="1"/>
  <c r="O195" i="1"/>
  <c r="M204" i="1"/>
  <c r="M200" i="1"/>
  <c r="N208" i="1"/>
  <c r="N209" i="1"/>
  <c r="L209" i="1"/>
  <c r="N210" i="1"/>
  <c r="L214" i="1"/>
  <c r="N211" i="1"/>
  <c r="L208" i="1"/>
  <c r="N212" i="1"/>
  <c r="L211" i="1"/>
  <c r="L215" i="1"/>
  <c r="L212" i="1"/>
  <c r="N215" i="1"/>
  <c r="N207" i="1"/>
  <c r="L207" i="1"/>
  <c r="L210" i="1"/>
  <c r="N213" i="1"/>
  <c r="N214" i="1"/>
  <c r="L213" i="1"/>
  <c r="L206" i="1"/>
  <c r="L197" i="1"/>
  <c r="K197" i="1"/>
  <c r="K206" i="1"/>
  <c r="K205" i="1"/>
  <c r="L205" i="1"/>
  <c r="N204" i="1"/>
  <c r="K204" i="1"/>
  <c r="K199" i="1"/>
  <c r="N201" i="1"/>
  <c r="K201" i="1"/>
  <c r="L201" i="1"/>
  <c r="K200" i="1"/>
  <c r="L200" i="1"/>
  <c r="N200" i="1"/>
  <c r="L203" i="1"/>
  <c r="N203" i="1"/>
  <c r="K203" i="1"/>
  <c r="K202" i="1"/>
  <c r="N202" i="1"/>
  <c r="L202" i="1"/>
  <c r="N199" i="1"/>
  <c r="K198" i="1"/>
  <c r="L198" i="1"/>
  <c r="N198" i="1"/>
  <c r="K194" i="1"/>
  <c r="L194" i="1"/>
  <c r="N194" i="1"/>
  <c r="K195" i="1"/>
  <c r="L195" i="1"/>
  <c r="N195" i="1"/>
  <c r="L196" i="1"/>
  <c r="N196" i="1"/>
  <c r="K196" i="1"/>
  <c r="L186" i="1"/>
  <c r="K186" i="1"/>
  <c r="K188" i="1"/>
  <c r="N188" i="1"/>
  <c r="K192" i="1"/>
  <c r="L193" i="1"/>
  <c r="N193" i="1"/>
  <c r="K193" i="1"/>
  <c r="L192" i="1"/>
  <c r="N186" i="1"/>
  <c r="K187" i="1"/>
  <c r="L187" i="1"/>
  <c r="N187" i="1"/>
  <c r="L188" i="1"/>
  <c r="K190" i="1"/>
  <c r="N190" i="1"/>
  <c r="L189" i="1"/>
  <c r="K189" i="1"/>
  <c r="L191" i="1"/>
  <c r="K191" i="1"/>
  <c r="F176" i="1"/>
  <c r="G176" i="1"/>
  <c r="F182" i="1"/>
  <c r="G182" i="1"/>
  <c r="F183" i="1"/>
  <c r="G183" i="1"/>
  <c r="F184" i="1"/>
  <c r="G184" i="1"/>
  <c r="F185" i="1"/>
  <c r="G185" i="1"/>
  <c r="F178" i="1"/>
  <c r="G178" i="1"/>
  <c r="F179" i="1"/>
  <c r="G179" i="1"/>
  <c r="F180" i="1"/>
  <c r="G180" i="1"/>
  <c r="F181" i="1"/>
  <c r="G181" i="1"/>
  <c r="F174" i="1"/>
  <c r="G174" i="1"/>
  <c r="F175" i="1"/>
  <c r="G175" i="1"/>
  <c r="F177" i="1"/>
  <c r="G177" i="1"/>
  <c r="F172" i="1"/>
  <c r="G172" i="1"/>
  <c r="F173" i="1"/>
  <c r="G173" i="1"/>
  <c r="F170" i="1"/>
  <c r="G170" i="1"/>
  <c r="F171" i="1"/>
  <c r="G171" i="1"/>
  <c r="F168" i="1"/>
  <c r="G168" i="1"/>
  <c r="F169" i="1"/>
  <c r="G169" i="1"/>
  <c r="F166" i="1"/>
  <c r="G166" i="1"/>
  <c r="F167" i="1"/>
  <c r="G167" i="1"/>
  <c r="F164" i="1"/>
  <c r="G164" i="1"/>
  <c r="F165" i="1"/>
  <c r="G165" i="1"/>
  <c r="F162" i="1"/>
  <c r="G162" i="1"/>
  <c r="F163" i="1"/>
  <c r="G163" i="1"/>
  <c r="F158" i="1"/>
  <c r="G158" i="1"/>
  <c r="F159" i="1"/>
  <c r="G159" i="1"/>
  <c r="F160" i="1"/>
  <c r="G160" i="1"/>
  <c r="F161" i="1"/>
  <c r="G161" i="1"/>
  <c r="F154" i="1"/>
  <c r="G154" i="1"/>
  <c r="F155" i="1"/>
  <c r="G155" i="1"/>
  <c r="F156" i="1"/>
  <c r="G156" i="1"/>
  <c r="F157" i="1"/>
  <c r="G157" i="1"/>
  <c r="F150" i="1"/>
  <c r="G150" i="1"/>
  <c r="F151" i="1"/>
  <c r="G151" i="1"/>
  <c r="F152" i="1"/>
  <c r="G152" i="1"/>
  <c r="F153" i="1"/>
  <c r="G153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41" i="1"/>
  <c r="G141" i="1"/>
  <c r="F139" i="1"/>
  <c r="G139" i="1"/>
  <c r="F140" i="1"/>
  <c r="G140" i="1"/>
  <c r="F138" i="1"/>
  <c r="G138" i="1"/>
  <c r="F137" i="1"/>
  <c r="G137" i="1"/>
  <c r="F136" i="1"/>
  <c r="G136" i="1"/>
  <c r="F135" i="1"/>
  <c r="G135" i="1"/>
  <c r="F134" i="1"/>
  <c r="G134" i="1"/>
  <c r="F133" i="1"/>
  <c r="G133" i="1"/>
  <c r="F132" i="1"/>
  <c r="G132" i="1"/>
  <c r="F131" i="1"/>
  <c r="G131" i="1"/>
  <c r="G127" i="1"/>
  <c r="F130" i="1"/>
  <c r="G130" i="1"/>
  <c r="F129" i="1"/>
  <c r="G129" i="1"/>
  <c r="F128" i="1"/>
  <c r="G128" i="1"/>
  <c r="F127" i="1"/>
  <c r="F126" i="1"/>
  <c r="G126" i="1"/>
  <c r="F125" i="1"/>
  <c r="G125" i="1"/>
  <c r="F124" i="1"/>
  <c r="G124" i="1"/>
  <c r="F123" i="1"/>
  <c r="G123" i="1"/>
  <c r="F122" i="1"/>
  <c r="G122" i="1"/>
  <c r="F121" i="1"/>
  <c r="G121" i="1"/>
  <c r="F120" i="1"/>
  <c r="G120" i="1"/>
  <c r="F119" i="1"/>
  <c r="G119" i="1"/>
  <c r="F118" i="1"/>
  <c r="G118" i="1"/>
  <c r="G116" i="1"/>
  <c r="F116" i="1"/>
  <c r="F113" i="1"/>
  <c r="G113" i="1"/>
  <c r="F114" i="1"/>
  <c r="G114" i="1"/>
  <c r="F115" i="1"/>
  <c r="G115" i="1"/>
  <c r="F117" i="1"/>
  <c r="G117" i="1"/>
  <c r="I125" i="1" l="1"/>
  <c r="M125" i="1" s="1"/>
  <c r="I142" i="1"/>
  <c r="M142" i="1" s="1"/>
  <c r="M172" i="1"/>
  <c r="I172" i="1"/>
  <c r="I115" i="1"/>
  <c r="J115" i="1" s="1"/>
  <c r="N115" i="1" s="1"/>
  <c r="I118" i="1"/>
  <c r="M118" i="1" s="1"/>
  <c r="I122" i="1"/>
  <c r="M122" i="1" s="1"/>
  <c r="M126" i="1"/>
  <c r="I126" i="1"/>
  <c r="I134" i="1"/>
  <c r="O134" i="1" s="1"/>
  <c r="I138" i="1"/>
  <c r="M138" i="1" s="1"/>
  <c r="I149" i="1"/>
  <c r="M149" i="1" s="1"/>
  <c r="M145" i="1"/>
  <c r="I145" i="1"/>
  <c r="I153" i="1"/>
  <c r="J153" i="1" s="1"/>
  <c r="N153" i="1" s="1"/>
  <c r="I157" i="1"/>
  <c r="M157" i="1" s="1"/>
  <c r="I161" i="1"/>
  <c r="M161" i="1" s="1"/>
  <c r="M163" i="1"/>
  <c r="I163" i="1"/>
  <c r="I167" i="1"/>
  <c r="O167" i="1" s="1"/>
  <c r="I171" i="1"/>
  <c r="M171" i="1" s="1"/>
  <c r="I177" i="1"/>
  <c r="M177" i="1" s="1"/>
  <c r="M180" i="1"/>
  <c r="I180" i="1"/>
  <c r="I184" i="1"/>
  <c r="O184" i="1" s="1"/>
  <c r="I137" i="1"/>
  <c r="M137" i="1" s="1"/>
  <c r="I158" i="1"/>
  <c r="M158" i="1" s="1"/>
  <c r="M176" i="1"/>
  <c r="I176" i="1"/>
  <c r="I117" i="1"/>
  <c r="J117" i="1" s="1"/>
  <c r="N117" i="1" s="1"/>
  <c r="I133" i="1"/>
  <c r="M133" i="1" s="1"/>
  <c r="I150" i="1"/>
  <c r="M150" i="1" s="1"/>
  <c r="M181" i="1"/>
  <c r="I181" i="1"/>
  <c r="I130" i="1"/>
  <c r="O130" i="1" s="1"/>
  <c r="I127" i="1"/>
  <c r="M127" i="1" s="1"/>
  <c r="I114" i="1"/>
  <c r="M114" i="1" s="1"/>
  <c r="M119" i="1"/>
  <c r="I119" i="1"/>
  <c r="I123" i="1"/>
  <c r="O123" i="1" s="1"/>
  <c r="I131" i="1"/>
  <c r="M131" i="1" s="1"/>
  <c r="I135" i="1"/>
  <c r="M135" i="1" s="1"/>
  <c r="M140" i="1"/>
  <c r="I140" i="1"/>
  <c r="I148" i="1"/>
  <c r="J148" i="1" s="1"/>
  <c r="N148" i="1" s="1"/>
  <c r="I144" i="1"/>
  <c r="M144" i="1" s="1"/>
  <c r="I152" i="1"/>
  <c r="M152" i="1" s="1"/>
  <c r="M156" i="1"/>
  <c r="I156" i="1"/>
  <c r="I160" i="1"/>
  <c r="O160" i="1" s="1"/>
  <c r="I162" i="1"/>
  <c r="M162" i="1" s="1"/>
  <c r="I166" i="1"/>
  <c r="M166" i="1" s="1"/>
  <c r="M170" i="1"/>
  <c r="I170" i="1"/>
  <c r="I175" i="1"/>
  <c r="O175" i="1" s="1"/>
  <c r="I179" i="1"/>
  <c r="M179" i="1" s="1"/>
  <c r="I183" i="1"/>
  <c r="M183" i="1" s="1"/>
  <c r="M121" i="1"/>
  <c r="I121" i="1"/>
  <c r="I141" i="1"/>
  <c r="O141" i="1" s="1"/>
  <c r="I168" i="1"/>
  <c r="M168" i="1" s="1"/>
  <c r="I128" i="1"/>
  <c r="M128" i="1" s="1"/>
  <c r="M146" i="1"/>
  <c r="I146" i="1"/>
  <c r="I164" i="1"/>
  <c r="M164" i="1" s="1"/>
  <c r="I113" i="1"/>
  <c r="M113" i="1" s="1"/>
  <c r="I120" i="1"/>
  <c r="M120" i="1" s="1"/>
  <c r="M124" i="1"/>
  <c r="I124" i="1"/>
  <c r="I132" i="1"/>
  <c r="J132" i="1" s="1"/>
  <c r="N132" i="1" s="1"/>
  <c r="I136" i="1"/>
  <c r="M136" i="1" s="1"/>
  <c r="I139" i="1"/>
  <c r="M139" i="1" s="1"/>
  <c r="M147" i="1"/>
  <c r="I147" i="1"/>
  <c r="I143" i="1"/>
  <c r="O143" i="1" s="1"/>
  <c r="I151" i="1"/>
  <c r="M151" i="1" s="1"/>
  <c r="I155" i="1"/>
  <c r="M155" i="1" s="1"/>
  <c r="M159" i="1"/>
  <c r="I159" i="1"/>
  <c r="I165" i="1"/>
  <c r="M165" i="1" s="1"/>
  <c r="I169" i="1"/>
  <c r="M169" i="1" s="1"/>
  <c r="I173" i="1"/>
  <c r="M173" i="1" s="1"/>
  <c r="M174" i="1"/>
  <c r="I174" i="1"/>
  <c r="I178" i="1"/>
  <c r="O178" i="1" s="1"/>
  <c r="I182" i="1"/>
  <c r="M182" i="1" s="1"/>
  <c r="I154" i="1"/>
  <c r="M154" i="1" s="1"/>
  <c r="M185" i="1"/>
  <c r="I185" i="1"/>
  <c r="I116" i="1"/>
  <c r="J116" i="1" s="1"/>
  <c r="N116" i="1" s="1"/>
  <c r="I129" i="1"/>
  <c r="M129" i="1" s="1"/>
  <c r="O128" i="1"/>
  <c r="O114" i="1"/>
  <c r="O119" i="1"/>
  <c r="O131" i="1"/>
  <c r="O135" i="1"/>
  <c r="O140" i="1"/>
  <c r="O152" i="1"/>
  <c r="O156" i="1"/>
  <c r="O162" i="1"/>
  <c r="O166" i="1"/>
  <c r="O170" i="1"/>
  <c r="O183" i="1"/>
  <c r="O117" i="1"/>
  <c r="O180" i="1"/>
  <c r="O120" i="1"/>
  <c r="O124" i="1"/>
  <c r="O136" i="1"/>
  <c r="O139" i="1"/>
  <c r="O147" i="1"/>
  <c r="O155" i="1"/>
  <c r="O159" i="1"/>
  <c r="O169" i="1"/>
  <c r="O173" i="1"/>
  <c r="O174" i="1"/>
  <c r="O121" i="1"/>
  <c r="O125" i="1"/>
  <c r="O137" i="1"/>
  <c r="O146" i="1"/>
  <c r="O142" i="1"/>
  <c r="O150" i="1"/>
  <c r="O154" i="1"/>
  <c r="O158" i="1"/>
  <c r="O168" i="1"/>
  <c r="O172" i="1"/>
  <c r="O181" i="1"/>
  <c r="O185" i="1"/>
  <c r="O176" i="1"/>
  <c r="O118" i="1"/>
  <c r="O122" i="1"/>
  <c r="O126" i="1"/>
  <c r="O138" i="1"/>
  <c r="O149" i="1"/>
  <c r="O145" i="1"/>
  <c r="O157" i="1"/>
  <c r="O161" i="1"/>
  <c r="O163" i="1"/>
  <c r="O171" i="1"/>
  <c r="O177" i="1"/>
  <c r="J125" i="1"/>
  <c r="N125" i="1" s="1"/>
  <c r="J133" i="1"/>
  <c r="N133" i="1" s="1"/>
  <c r="J146" i="1"/>
  <c r="N146" i="1" s="1"/>
  <c r="J142" i="1"/>
  <c r="N142" i="1" s="1"/>
  <c r="J150" i="1"/>
  <c r="N150" i="1" s="1"/>
  <c r="J128" i="1"/>
  <c r="N128" i="1" s="1"/>
  <c r="J154" i="1"/>
  <c r="N154" i="1" s="1"/>
  <c r="J158" i="1"/>
  <c r="N158" i="1" s="1"/>
  <c r="J168" i="1"/>
  <c r="N168" i="1" s="1"/>
  <c r="J172" i="1"/>
  <c r="N172" i="1" s="1"/>
  <c r="J185" i="1"/>
  <c r="N185" i="1" s="1"/>
  <c r="J118" i="1"/>
  <c r="N118" i="1" s="1"/>
  <c r="J122" i="1"/>
  <c r="N122" i="1" s="1"/>
  <c r="J126" i="1"/>
  <c r="N126" i="1" s="1"/>
  <c r="J138" i="1"/>
  <c r="N138" i="1" s="1"/>
  <c r="J149" i="1"/>
  <c r="N149" i="1" s="1"/>
  <c r="J157" i="1"/>
  <c r="N157" i="1" s="1"/>
  <c r="J177" i="1"/>
  <c r="N177" i="1" s="1"/>
  <c r="J114" i="1"/>
  <c r="N114" i="1" s="1"/>
  <c r="J119" i="1"/>
  <c r="N119" i="1" s="1"/>
  <c r="J135" i="1"/>
  <c r="N135" i="1" s="1"/>
  <c r="J140" i="1"/>
  <c r="N140" i="1" s="1"/>
  <c r="J144" i="1"/>
  <c r="N144" i="1" s="1"/>
  <c r="J152" i="1"/>
  <c r="N152" i="1" s="1"/>
  <c r="J156" i="1"/>
  <c r="N156" i="1" s="1"/>
  <c r="J139" i="1"/>
  <c r="N139" i="1" s="1"/>
  <c r="J147" i="1"/>
  <c r="N147" i="1" s="1"/>
  <c r="J181" i="1"/>
  <c r="N181" i="1" s="1"/>
  <c r="J163" i="1"/>
  <c r="N163" i="1" s="1"/>
  <c r="J171" i="1"/>
  <c r="N171" i="1" s="1"/>
  <c r="J180" i="1"/>
  <c r="N180" i="1" s="1"/>
  <c r="J162" i="1"/>
  <c r="N162" i="1" s="1"/>
  <c r="J166" i="1"/>
  <c r="N166" i="1" s="1"/>
  <c r="J170" i="1"/>
  <c r="N170" i="1" s="1"/>
  <c r="J175" i="1"/>
  <c r="N175" i="1" s="1"/>
  <c r="J179" i="1"/>
  <c r="N179" i="1" s="1"/>
  <c r="J183" i="1"/>
  <c r="N183" i="1" s="1"/>
  <c r="J131" i="1"/>
  <c r="N131" i="1" s="1"/>
  <c r="J113" i="1"/>
  <c r="N113" i="1" s="1"/>
  <c r="J169" i="1"/>
  <c r="N169" i="1" s="1"/>
  <c r="J121" i="1"/>
  <c r="N121" i="1" s="1"/>
  <c r="J155" i="1"/>
  <c r="N155" i="1" s="1"/>
  <c r="J137" i="1"/>
  <c r="N137" i="1" s="1"/>
  <c r="J145" i="1"/>
  <c r="N145" i="1" s="1"/>
  <c r="J161" i="1"/>
  <c r="N161" i="1" s="1"/>
  <c r="J176" i="1"/>
  <c r="N176" i="1" s="1"/>
  <c r="J120" i="1"/>
  <c r="N120" i="1" s="1"/>
  <c r="J124" i="1"/>
  <c r="N124" i="1" s="1"/>
  <c r="J136" i="1"/>
  <c r="N136" i="1" s="1"/>
  <c r="J151" i="1"/>
  <c r="N151" i="1" s="1"/>
  <c r="J159" i="1"/>
  <c r="N159" i="1" s="1"/>
  <c r="J173" i="1"/>
  <c r="N173" i="1" s="1"/>
  <c r="J174" i="1"/>
  <c r="N174" i="1" s="1"/>
  <c r="J182" i="1"/>
  <c r="N182" i="1" s="1"/>
  <c r="J127" i="1"/>
  <c r="N127" i="1" s="1"/>
  <c r="F78" i="1"/>
  <c r="G78" i="1"/>
  <c r="F87" i="1"/>
  <c r="G87" i="1"/>
  <c r="F86" i="1"/>
  <c r="G86" i="1"/>
  <c r="F73" i="1"/>
  <c r="G73" i="1"/>
  <c r="F79" i="1"/>
  <c r="G79" i="1"/>
  <c r="F112" i="1"/>
  <c r="G112" i="1"/>
  <c r="F75" i="1"/>
  <c r="G75" i="1"/>
  <c r="F74" i="1"/>
  <c r="G74" i="1"/>
  <c r="F70" i="1"/>
  <c r="G70" i="1"/>
  <c r="F69" i="1"/>
  <c r="G69" i="1"/>
  <c r="F67" i="1"/>
  <c r="G67" i="1"/>
  <c r="F63" i="1"/>
  <c r="G63" i="1"/>
  <c r="F111" i="1"/>
  <c r="G111" i="1"/>
  <c r="F110" i="1"/>
  <c r="G110" i="1"/>
  <c r="F109" i="1"/>
  <c r="G109" i="1"/>
  <c r="F65" i="1"/>
  <c r="G65" i="1"/>
  <c r="F68" i="1"/>
  <c r="G68" i="1"/>
  <c r="F71" i="1"/>
  <c r="G71" i="1"/>
  <c r="F62" i="1"/>
  <c r="G62" i="1"/>
  <c r="F77" i="1"/>
  <c r="G77" i="1"/>
  <c r="F76" i="1"/>
  <c r="G76" i="1"/>
  <c r="F108" i="1"/>
  <c r="G108" i="1"/>
  <c r="F64" i="1"/>
  <c r="G64" i="1"/>
  <c r="F107" i="1"/>
  <c r="G107" i="1"/>
  <c r="F106" i="1"/>
  <c r="G106" i="1"/>
  <c r="F66" i="1"/>
  <c r="G66" i="1"/>
  <c r="F105" i="1"/>
  <c r="G105" i="1"/>
  <c r="F104" i="1"/>
  <c r="G104" i="1"/>
  <c r="F103" i="1"/>
  <c r="G103" i="1"/>
  <c r="F102" i="1"/>
  <c r="G102" i="1"/>
  <c r="F101" i="1"/>
  <c r="G101" i="1"/>
  <c r="F100" i="1"/>
  <c r="G100" i="1"/>
  <c r="F99" i="1"/>
  <c r="G99" i="1"/>
  <c r="F98" i="1"/>
  <c r="G98" i="1"/>
  <c r="F85" i="1"/>
  <c r="G85" i="1"/>
  <c r="F97" i="1"/>
  <c r="G97" i="1"/>
  <c r="F96" i="1"/>
  <c r="G96" i="1"/>
  <c r="F95" i="1"/>
  <c r="G95" i="1"/>
  <c r="F94" i="1"/>
  <c r="G94" i="1"/>
  <c r="F93" i="1"/>
  <c r="G93" i="1"/>
  <c r="F92" i="1"/>
  <c r="G92" i="1"/>
  <c r="F91" i="1"/>
  <c r="G91" i="1"/>
  <c r="F61" i="1"/>
  <c r="G61" i="1"/>
  <c r="F84" i="1"/>
  <c r="G84" i="1"/>
  <c r="F83" i="1"/>
  <c r="G83" i="1"/>
  <c r="F82" i="1"/>
  <c r="G82" i="1"/>
  <c r="F90" i="1"/>
  <c r="G90" i="1"/>
  <c r="F89" i="1"/>
  <c r="G89" i="1"/>
  <c r="F88" i="1"/>
  <c r="G88" i="1"/>
  <c r="F72" i="1"/>
  <c r="G72" i="1"/>
  <c r="F81" i="1"/>
  <c r="G81" i="1"/>
  <c r="F80" i="1"/>
  <c r="G80" i="1"/>
  <c r="I72" i="1" l="1"/>
  <c r="M72" i="1" s="1"/>
  <c r="I82" i="1"/>
  <c r="M82" i="1" s="1"/>
  <c r="I91" i="1"/>
  <c r="M91" i="1" s="1"/>
  <c r="I95" i="1"/>
  <c r="J95" i="1" s="1"/>
  <c r="N95" i="1" s="1"/>
  <c r="I98" i="1"/>
  <c r="M98" i="1" s="1"/>
  <c r="I102" i="1"/>
  <c r="M102" i="1" s="1"/>
  <c r="I66" i="1"/>
  <c r="M66" i="1" s="1"/>
  <c r="I108" i="1"/>
  <c r="J108" i="1" s="1"/>
  <c r="N108" i="1" s="1"/>
  <c r="I71" i="1"/>
  <c r="M71" i="1" s="1"/>
  <c r="I110" i="1"/>
  <c r="M110" i="1" s="1"/>
  <c r="I69" i="1"/>
  <c r="M69" i="1" s="1"/>
  <c r="I112" i="1"/>
  <c r="J112" i="1" s="1"/>
  <c r="N112" i="1" s="1"/>
  <c r="I87" i="1"/>
  <c r="M87" i="1" s="1"/>
  <c r="J165" i="1"/>
  <c r="N165" i="1" s="1"/>
  <c r="J178" i="1"/>
  <c r="N178" i="1" s="1"/>
  <c r="J164" i="1"/>
  <c r="N164" i="1" s="1"/>
  <c r="J141" i="1"/>
  <c r="N141" i="1" s="1"/>
  <c r="O164" i="1"/>
  <c r="O133" i="1"/>
  <c r="O165" i="1"/>
  <c r="O132" i="1"/>
  <c r="M116" i="1"/>
  <c r="M178" i="1"/>
  <c r="M143" i="1"/>
  <c r="M132" i="1"/>
  <c r="M141" i="1"/>
  <c r="M175" i="1"/>
  <c r="M160" i="1"/>
  <c r="M148" i="1"/>
  <c r="M123" i="1"/>
  <c r="M130" i="1"/>
  <c r="M117" i="1"/>
  <c r="M184" i="1"/>
  <c r="M167" i="1"/>
  <c r="M153" i="1"/>
  <c r="M134" i="1"/>
  <c r="M115" i="1"/>
  <c r="J134" i="1"/>
  <c r="N134" i="1" s="1"/>
  <c r="O179" i="1"/>
  <c r="O144" i="1"/>
  <c r="I83" i="1"/>
  <c r="M83" i="1" s="1"/>
  <c r="M96" i="1"/>
  <c r="I96" i="1"/>
  <c r="I103" i="1"/>
  <c r="M103" i="1" s="1"/>
  <c r="M76" i="1"/>
  <c r="I76" i="1"/>
  <c r="I111" i="1"/>
  <c r="M111" i="1" s="1"/>
  <c r="M78" i="1"/>
  <c r="I78" i="1"/>
  <c r="J160" i="1"/>
  <c r="N160" i="1" s="1"/>
  <c r="O153" i="1"/>
  <c r="O115" i="1"/>
  <c r="O148" i="1"/>
  <c r="O116" i="1"/>
  <c r="I88" i="1"/>
  <c r="J88" i="1" s="1"/>
  <c r="N88" i="1" s="1"/>
  <c r="I92" i="1"/>
  <c r="M92" i="1" s="1"/>
  <c r="I99" i="1"/>
  <c r="M99" i="1" s="1"/>
  <c r="I106" i="1"/>
  <c r="M106" i="1" s="1"/>
  <c r="I68" i="1"/>
  <c r="J68" i="1" s="1"/>
  <c r="N68" i="1" s="1"/>
  <c r="I70" i="1"/>
  <c r="M70" i="1" s="1"/>
  <c r="I79" i="1"/>
  <c r="O79" i="1" s="1"/>
  <c r="J143" i="1"/>
  <c r="N143" i="1" s="1"/>
  <c r="J184" i="1"/>
  <c r="N184" i="1" s="1"/>
  <c r="J130" i="1"/>
  <c r="N130" i="1" s="1"/>
  <c r="O182" i="1"/>
  <c r="O151" i="1"/>
  <c r="O113" i="1"/>
  <c r="O129" i="1"/>
  <c r="M73" i="1"/>
  <c r="I73" i="1"/>
  <c r="J123" i="1"/>
  <c r="N123" i="1" s="1"/>
  <c r="O127" i="1"/>
  <c r="M89" i="1"/>
  <c r="I89" i="1"/>
  <c r="I93" i="1"/>
  <c r="M93" i="1" s="1"/>
  <c r="M100" i="1"/>
  <c r="I100" i="1"/>
  <c r="I107" i="1"/>
  <c r="O107" i="1" s="1"/>
  <c r="M65" i="1"/>
  <c r="I65" i="1"/>
  <c r="I74" i="1"/>
  <c r="M74" i="1" s="1"/>
  <c r="J167" i="1"/>
  <c r="N167" i="1" s="1"/>
  <c r="I80" i="1"/>
  <c r="O80" i="1" s="1"/>
  <c r="I84" i="1"/>
  <c r="O84" i="1" s="1"/>
  <c r="I97" i="1"/>
  <c r="M97" i="1" s="1"/>
  <c r="I104" i="1"/>
  <c r="O104" i="1" s="1"/>
  <c r="I77" i="1"/>
  <c r="O77" i="1" s="1"/>
  <c r="I63" i="1"/>
  <c r="J63" i="1" s="1"/>
  <c r="N63" i="1" s="1"/>
  <c r="I81" i="1"/>
  <c r="M81" i="1" s="1"/>
  <c r="I90" i="1"/>
  <c r="J90" i="1" s="1"/>
  <c r="N90" i="1" s="1"/>
  <c r="I61" i="1"/>
  <c r="O61" i="1" s="1"/>
  <c r="I94" i="1"/>
  <c r="O94" i="1" s="1"/>
  <c r="I85" i="1"/>
  <c r="M85" i="1" s="1"/>
  <c r="I101" i="1"/>
  <c r="M101" i="1" s="1"/>
  <c r="I105" i="1"/>
  <c r="M105" i="1" s="1"/>
  <c r="I64" i="1"/>
  <c r="J64" i="1" s="1"/>
  <c r="N64" i="1" s="1"/>
  <c r="I62" i="1"/>
  <c r="M62" i="1" s="1"/>
  <c r="I109" i="1"/>
  <c r="J109" i="1" s="1"/>
  <c r="N109" i="1" s="1"/>
  <c r="I67" i="1"/>
  <c r="O67" i="1" s="1"/>
  <c r="I75" i="1"/>
  <c r="O75" i="1" s="1"/>
  <c r="I86" i="1"/>
  <c r="M86" i="1" s="1"/>
  <c r="J129" i="1"/>
  <c r="N129" i="1" s="1"/>
  <c r="R205" i="1"/>
  <c r="R208" i="1"/>
  <c r="R199" i="1"/>
  <c r="R207" i="1"/>
  <c r="R202" i="1"/>
  <c r="R206" i="1"/>
  <c r="R140" i="1"/>
  <c r="R113" i="1"/>
  <c r="O73" i="1"/>
  <c r="R203" i="1" s="1"/>
  <c r="O83" i="1"/>
  <c r="O92" i="1"/>
  <c r="O96" i="1"/>
  <c r="O99" i="1"/>
  <c r="O103" i="1"/>
  <c r="O106" i="1"/>
  <c r="O76" i="1"/>
  <c r="O111" i="1"/>
  <c r="O70" i="1"/>
  <c r="O78" i="1"/>
  <c r="R198" i="1" s="1"/>
  <c r="O89" i="1"/>
  <c r="O93" i="1"/>
  <c r="O97" i="1"/>
  <c r="O100" i="1"/>
  <c r="O65" i="1"/>
  <c r="O74" i="1"/>
  <c r="O81" i="1"/>
  <c r="R195" i="1" s="1"/>
  <c r="O90" i="1"/>
  <c r="O85" i="1"/>
  <c r="O101" i="1"/>
  <c r="O62" i="1"/>
  <c r="O109" i="1"/>
  <c r="O86" i="1"/>
  <c r="O72" i="1"/>
  <c r="O82" i="1"/>
  <c r="R194" i="1" s="1"/>
  <c r="O91" i="1"/>
  <c r="O98" i="1"/>
  <c r="O102" i="1"/>
  <c r="O66" i="1"/>
  <c r="R210" i="1" s="1"/>
  <c r="O71" i="1"/>
  <c r="O110" i="1"/>
  <c r="O69" i="1"/>
  <c r="O87" i="1"/>
  <c r="K141" i="1"/>
  <c r="K125" i="1"/>
  <c r="L128" i="1"/>
  <c r="K133" i="1"/>
  <c r="K150" i="1"/>
  <c r="K117" i="1"/>
  <c r="K142" i="1"/>
  <c r="L146" i="1"/>
  <c r="L117" i="1"/>
  <c r="L141" i="1"/>
  <c r="L125" i="1"/>
  <c r="K146" i="1"/>
  <c r="L142" i="1"/>
  <c r="L150" i="1"/>
  <c r="L133" i="1"/>
  <c r="K128" i="1"/>
  <c r="J74" i="1"/>
  <c r="N74" i="1" s="1"/>
  <c r="J73" i="1"/>
  <c r="N73" i="1" s="1"/>
  <c r="J80" i="1"/>
  <c r="N80" i="1" s="1"/>
  <c r="J89" i="1"/>
  <c r="N89" i="1" s="1"/>
  <c r="J84" i="1"/>
  <c r="N84" i="1" s="1"/>
  <c r="J93" i="1"/>
  <c r="N93" i="1" s="1"/>
  <c r="J97" i="1"/>
  <c r="N97" i="1" s="1"/>
  <c r="J100" i="1"/>
  <c r="N100" i="1" s="1"/>
  <c r="J104" i="1"/>
  <c r="N104" i="1" s="1"/>
  <c r="J77" i="1"/>
  <c r="N77" i="1" s="1"/>
  <c r="J65" i="1"/>
  <c r="N65" i="1" s="1"/>
  <c r="J81" i="1"/>
  <c r="N81" i="1" s="1"/>
  <c r="J61" i="1"/>
  <c r="N61" i="1" s="1"/>
  <c r="J85" i="1"/>
  <c r="N85" i="1" s="1"/>
  <c r="J101" i="1"/>
  <c r="N101" i="1" s="1"/>
  <c r="J105" i="1"/>
  <c r="N105" i="1" s="1"/>
  <c r="J62" i="1"/>
  <c r="N62" i="1" s="1"/>
  <c r="J67" i="1"/>
  <c r="N67" i="1" s="1"/>
  <c r="J86" i="1"/>
  <c r="N86" i="1" s="1"/>
  <c r="L137" i="1"/>
  <c r="K137" i="1"/>
  <c r="K127" i="1"/>
  <c r="L127" i="1"/>
  <c r="K143" i="1"/>
  <c r="L143" i="1"/>
  <c r="L145" i="1"/>
  <c r="K145" i="1"/>
  <c r="L131" i="1"/>
  <c r="K131" i="1"/>
  <c r="L180" i="1"/>
  <c r="K180" i="1"/>
  <c r="L156" i="1"/>
  <c r="K156" i="1"/>
  <c r="K149" i="1"/>
  <c r="L149" i="1"/>
  <c r="L116" i="1"/>
  <c r="K116" i="1"/>
  <c r="L138" i="1"/>
  <c r="K138" i="1"/>
  <c r="K182" i="1"/>
  <c r="L182" i="1"/>
  <c r="L132" i="1"/>
  <c r="K132" i="1"/>
  <c r="L155" i="1"/>
  <c r="K155" i="1"/>
  <c r="K183" i="1"/>
  <c r="L183" i="1"/>
  <c r="L163" i="1"/>
  <c r="K163" i="1"/>
  <c r="K144" i="1"/>
  <c r="L144" i="1"/>
  <c r="K134" i="1"/>
  <c r="L134" i="1"/>
  <c r="L185" i="1"/>
  <c r="K185" i="1"/>
  <c r="L171" i="1"/>
  <c r="K171" i="1"/>
  <c r="K174" i="1"/>
  <c r="L174" i="1"/>
  <c r="L124" i="1"/>
  <c r="K124" i="1"/>
  <c r="L129" i="1"/>
  <c r="K129" i="1"/>
  <c r="L179" i="1"/>
  <c r="K179" i="1"/>
  <c r="L115" i="1"/>
  <c r="K115" i="1"/>
  <c r="L148" i="1"/>
  <c r="K148" i="1"/>
  <c r="K126" i="1"/>
  <c r="L126" i="1"/>
  <c r="L172" i="1"/>
  <c r="K172" i="1"/>
  <c r="K136" i="1"/>
  <c r="L136" i="1"/>
  <c r="K152" i="1"/>
  <c r="L152" i="1"/>
  <c r="K120" i="1"/>
  <c r="L120" i="1"/>
  <c r="K175" i="1"/>
  <c r="L175" i="1"/>
  <c r="L140" i="1"/>
  <c r="K140" i="1"/>
  <c r="K168" i="1"/>
  <c r="L168" i="1"/>
  <c r="L123" i="1"/>
  <c r="K123" i="1"/>
  <c r="K173" i="1"/>
  <c r="L173" i="1"/>
  <c r="L121" i="1"/>
  <c r="K121" i="1"/>
  <c r="K181" i="1"/>
  <c r="L181" i="1"/>
  <c r="K184" i="1"/>
  <c r="L184" i="1"/>
  <c r="L122" i="1"/>
  <c r="K122" i="1"/>
  <c r="J83" i="1"/>
  <c r="N83" i="1" s="1"/>
  <c r="J92" i="1"/>
  <c r="N92" i="1" s="1"/>
  <c r="J96" i="1"/>
  <c r="N96" i="1" s="1"/>
  <c r="J99" i="1"/>
  <c r="N99" i="1" s="1"/>
  <c r="J103" i="1"/>
  <c r="N103" i="1" s="1"/>
  <c r="J106" i="1"/>
  <c r="N106" i="1" s="1"/>
  <c r="J76" i="1"/>
  <c r="N76" i="1" s="1"/>
  <c r="J111" i="1"/>
  <c r="N111" i="1" s="1"/>
  <c r="J70" i="1"/>
  <c r="N70" i="1" s="1"/>
  <c r="J79" i="1"/>
  <c r="N79" i="1" s="1"/>
  <c r="J78" i="1"/>
  <c r="N78" i="1" s="1"/>
  <c r="K165" i="1"/>
  <c r="L165" i="1"/>
  <c r="K176" i="1"/>
  <c r="L176" i="1"/>
  <c r="L178" i="1"/>
  <c r="K178" i="1"/>
  <c r="L170" i="1"/>
  <c r="K170" i="1"/>
  <c r="L147" i="1"/>
  <c r="K147" i="1"/>
  <c r="K135" i="1"/>
  <c r="L135" i="1"/>
  <c r="L177" i="1"/>
  <c r="K177" i="1"/>
  <c r="K118" i="1"/>
  <c r="L118" i="1"/>
  <c r="L164" i="1"/>
  <c r="K164" i="1"/>
  <c r="K159" i="1"/>
  <c r="L159" i="1"/>
  <c r="L161" i="1"/>
  <c r="K161" i="1"/>
  <c r="L169" i="1"/>
  <c r="K169" i="1"/>
  <c r="K166" i="1"/>
  <c r="L166" i="1"/>
  <c r="L139" i="1"/>
  <c r="K139" i="1"/>
  <c r="K119" i="1"/>
  <c r="L119" i="1"/>
  <c r="K167" i="1"/>
  <c r="L167" i="1"/>
  <c r="K158" i="1"/>
  <c r="L158" i="1"/>
  <c r="K151" i="1"/>
  <c r="L151" i="1"/>
  <c r="L153" i="1"/>
  <c r="K153" i="1"/>
  <c r="L113" i="1"/>
  <c r="K113" i="1"/>
  <c r="L162" i="1"/>
  <c r="K162" i="1"/>
  <c r="K160" i="1"/>
  <c r="L160" i="1"/>
  <c r="L114" i="1"/>
  <c r="K114" i="1"/>
  <c r="K157" i="1"/>
  <c r="L157" i="1"/>
  <c r="L154" i="1"/>
  <c r="K154" i="1"/>
  <c r="J72" i="1"/>
  <c r="N72" i="1" s="1"/>
  <c r="J82" i="1"/>
  <c r="N82" i="1" s="1"/>
  <c r="J91" i="1"/>
  <c r="N91" i="1" s="1"/>
  <c r="J98" i="1"/>
  <c r="N98" i="1" s="1"/>
  <c r="J102" i="1"/>
  <c r="N102" i="1" s="1"/>
  <c r="J66" i="1"/>
  <c r="N66" i="1" s="1"/>
  <c r="J71" i="1"/>
  <c r="N71" i="1" s="1"/>
  <c r="J110" i="1"/>
  <c r="N110" i="1" s="1"/>
  <c r="J69" i="1"/>
  <c r="N69" i="1" s="1"/>
  <c r="J87" i="1"/>
  <c r="N87" i="1" s="1"/>
  <c r="O95" i="1" l="1"/>
  <c r="R95" i="1" s="1"/>
  <c r="M75" i="1"/>
  <c r="M64" i="1"/>
  <c r="M94" i="1"/>
  <c r="M63" i="1"/>
  <c r="M84" i="1"/>
  <c r="M68" i="1"/>
  <c r="M88" i="1"/>
  <c r="M112" i="1"/>
  <c r="M108" i="1"/>
  <c r="M95" i="1"/>
  <c r="O64" i="1"/>
  <c r="R64" i="1" s="1"/>
  <c r="O68" i="1"/>
  <c r="O88" i="1"/>
  <c r="M107" i="1"/>
  <c r="O112" i="1"/>
  <c r="J107" i="1"/>
  <c r="N107" i="1" s="1"/>
  <c r="L130" i="1"/>
  <c r="O105" i="1"/>
  <c r="O63" i="1"/>
  <c r="R63" i="1" s="1"/>
  <c r="M67" i="1"/>
  <c r="M61" i="1"/>
  <c r="M77" i="1"/>
  <c r="M80" i="1"/>
  <c r="K130" i="1"/>
  <c r="J75" i="1"/>
  <c r="N75" i="1" s="1"/>
  <c r="J94" i="1"/>
  <c r="N94" i="1" s="1"/>
  <c r="O108" i="1"/>
  <c r="R108" i="1" s="1"/>
  <c r="M109" i="1"/>
  <c r="M90" i="1"/>
  <c r="M104" i="1"/>
  <c r="M79" i="1"/>
  <c r="N57" i="1"/>
  <c r="O57" i="1" s="1"/>
  <c r="R122" i="1"/>
  <c r="R211" i="1"/>
  <c r="R204" i="1"/>
  <c r="R138" i="1"/>
  <c r="R143" i="1"/>
  <c r="R99" i="1"/>
  <c r="R201" i="1"/>
  <c r="R200" i="1"/>
  <c r="R197" i="1"/>
  <c r="R209" i="1"/>
  <c r="R192" i="1"/>
  <c r="R155" i="1"/>
  <c r="R196" i="1"/>
  <c r="R212" i="1"/>
  <c r="R214" i="1"/>
  <c r="R213" i="1"/>
  <c r="R215" i="1"/>
  <c r="R193" i="1"/>
  <c r="R160" i="1"/>
  <c r="R166" i="1"/>
  <c r="R115" i="1"/>
  <c r="R191" i="1"/>
  <c r="R161" i="1"/>
  <c r="R186" i="1"/>
  <c r="R187" i="1"/>
  <c r="R162" i="1"/>
  <c r="R175" i="1"/>
  <c r="R157" i="1"/>
  <c r="R167" i="1"/>
  <c r="R190" i="1"/>
  <c r="R120" i="1"/>
  <c r="R133" i="1"/>
  <c r="R151" i="1"/>
  <c r="R123" i="1"/>
  <c r="R188" i="1"/>
  <c r="R146" i="1"/>
  <c r="R97" i="1"/>
  <c r="R189" i="1"/>
  <c r="R135" i="1"/>
  <c r="R94" i="1"/>
  <c r="R100" i="1"/>
  <c r="R88" i="1"/>
  <c r="R61" i="1"/>
  <c r="R73" i="1"/>
  <c r="R74" i="1"/>
  <c r="R81" i="1"/>
  <c r="R90" i="1"/>
  <c r="R85" i="1"/>
  <c r="R86" i="1"/>
  <c r="R80" i="1"/>
  <c r="R70" i="1"/>
  <c r="R150" i="1"/>
  <c r="R96" i="1"/>
  <c r="R98" i="1"/>
  <c r="R125" i="1"/>
  <c r="R111" i="1"/>
  <c r="R159" i="1"/>
  <c r="R114" i="1"/>
  <c r="R92" i="1"/>
  <c r="R185" i="1"/>
  <c r="R109" i="1"/>
  <c r="R107" i="1"/>
  <c r="R112" i="1"/>
  <c r="R177" i="1"/>
  <c r="R67" i="1"/>
  <c r="R83" i="1"/>
  <c r="R184" i="1"/>
  <c r="R87" i="1"/>
  <c r="R170" i="1"/>
  <c r="R152" i="1"/>
  <c r="R78" i="1"/>
  <c r="R172" i="1"/>
  <c r="R103" i="1"/>
  <c r="R183" i="1"/>
  <c r="R104" i="1"/>
  <c r="R149" i="1"/>
  <c r="R93" i="1"/>
  <c r="R129" i="1"/>
  <c r="R75" i="1"/>
  <c r="R66" i="1"/>
  <c r="R139" i="1"/>
  <c r="R144" i="1"/>
  <c r="R168" i="1"/>
  <c r="R169" i="1"/>
  <c r="R110" i="1"/>
  <c r="R147" i="1"/>
  <c r="R84" i="1"/>
  <c r="R106" i="1"/>
  <c r="R145" i="1"/>
  <c r="R163" i="1"/>
  <c r="R105" i="1"/>
  <c r="R65" i="1"/>
  <c r="R173" i="1"/>
  <c r="R71" i="1"/>
  <c r="R134" i="1"/>
  <c r="R164" i="1"/>
  <c r="R137" i="1"/>
  <c r="R179" i="1"/>
  <c r="R158" i="1"/>
  <c r="R79" i="1"/>
  <c r="R77" i="1"/>
  <c r="R154" i="1"/>
  <c r="R182" i="1"/>
  <c r="R156" i="1"/>
  <c r="R121" i="1"/>
  <c r="R136" i="1"/>
  <c r="R171" i="1"/>
  <c r="R174" i="1"/>
  <c r="R119" i="1"/>
  <c r="R141" i="1"/>
  <c r="R176" i="1"/>
  <c r="R148" i="1"/>
  <c r="R128" i="1"/>
  <c r="R165" i="1"/>
  <c r="R89" i="1"/>
  <c r="R180" i="1"/>
  <c r="R126" i="1"/>
  <c r="R131" i="1"/>
  <c r="R181" i="1"/>
  <c r="R153" i="1"/>
  <c r="R102" i="1"/>
  <c r="R68" i="1"/>
  <c r="R142" i="1"/>
  <c r="R76" i="1"/>
  <c r="R69" i="1"/>
  <c r="R127" i="1"/>
  <c r="R91" i="1"/>
  <c r="R62" i="1"/>
  <c r="R132" i="1"/>
  <c r="R118" i="1"/>
  <c r="R116" i="1"/>
  <c r="R178" i="1"/>
  <c r="R82" i="1"/>
  <c r="R124" i="1"/>
  <c r="R130" i="1"/>
  <c r="R117" i="1"/>
  <c r="R72" i="1"/>
  <c r="L107" i="1"/>
  <c r="L80" i="1"/>
  <c r="K86" i="1"/>
  <c r="L74" i="1"/>
  <c r="K100" i="1"/>
  <c r="K67" i="1"/>
  <c r="K61" i="1"/>
  <c r="L97" i="1"/>
  <c r="K101" i="1"/>
  <c r="K63" i="1"/>
  <c r="K109" i="1"/>
  <c r="L90" i="1"/>
  <c r="K93" i="1"/>
  <c r="L105" i="1"/>
  <c r="L73" i="1"/>
  <c r="K62" i="1"/>
  <c r="K81" i="1"/>
  <c r="L84" i="1"/>
  <c r="K77" i="1"/>
  <c r="K85" i="1"/>
  <c r="K104" i="1"/>
  <c r="K75" i="1"/>
  <c r="K94" i="1"/>
  <c r="K64" i="1"/>
  <c r="K65" i="1"/>
  <c r="L89" i="1"/>
  <c r="K73" i="1"/>
  <c r="L67" i="1"/>
  <c r="L65" i="1"/>
  <c r="L85" i="1"/>
  <c r="K89" i="1"/>
  <c r="L62" i="1"/>
  <c r="L63" i="1"/>
  <c r="K74" i="1"/>
  <c r="L104" i="1"/>
  <c r="L100" i="1"/>
  <c r="L94" i="1"/>
  <c r="L86" i="1"/>
  <c r="L75" i="1"/>
  <c r="L64" i="1"/>
  <c r="L77" i="1"/>
  <c r="K105" i="1"/>
  <c r="K90" i="1"/>
  <c r="K80" i="1"/>
  <c r="K97" i="1"/>
  <c r="L61" i="1"/>
  <c r="L93" i="1"/>
  <c r="K84" i="1"/>
  <c r="L81" i="1"/>
  <c r="L109" i="1"/>
  <c r="K107" i="1"/>
  <c r="L101" i="1"/>
  <c r="L66" i="1"/>
  <c r="K66" i="1"/>
  <c r="K111" i="1"/>
  <c r="L111" i="1"/>
  <c r="L83" i="1"/>
  <c r="K83" i="1"/>
  <c r="K88" i="1"/>
  <c r="L88" i="1"/>
  <c r="L98" i="1"/>
  <c r="K98" i="1"/>
  <c r="L76" i="1"/>
  <c r="K76" i="1"/>
  <c r="L68" i="1"/>
  <c r="K68" i="1"/>
  <c r="K95" i="1"/>
  <c r="L95" i="1"/>
  <c r="L106" i="1"/>
  <c r="K106" i="1"/>
  <c r="K102" i="1"/>
  <c r="L102" i="1"/>
  <c r="K112" i="1"/>
  <c r="L112" i="1"/>
  <c r="K69" i="1"/>
  <c r="L69" i="1"/>
  <c r="L91" i="1"/>
  <c r="K91" i="1"/>
  <c r="K103" i="1"/>
  <c r="L103" i="1"/>
  <c r="K87" i="1"/>
  <c r="L87" i="1"/>
  <c r="K110" i="1"/>
  <c r="L110" i="1"/>
  <c r="L82" i="1"/>
  <c r="K82" i="1"/>
  <c r="K78" i="1"/>
  <c r="L78" i="1"/>
  <c r="L99" i="1"/>
  <c r="K99" i="1"/>
  <c r="K71" i="1"/>
  <c r="L71" i="1"/>
  <c r="K72" i="1"/>
  <c r="L72" i="1"/>
  <c r="K79" i="1"/>
  <c r="L79" i="1"/>
  <c r="K96" i="1"/>
  <c r="L96" i="1"/>
  <c r="L108" i="1"/>
  <c r="K108" i="1"/>
  <c r="K70" i="1"/>
  <c r="L70" i="1"/>
  <c r="L92" i="1"/>
  <c r="K92" i="1"/>
  <c r="M24" i="1" l="1"/>
  <c r="M25" i="1" s="1"/>
  <c r="R54" i="1"/>
  <c r="R55" i="1"/>
  <c r="G4" i="1" s="1"/>
  <c r="E10" i="1" s="1"/>
  <c r="N24" i="1"/>
  <c r="N25" i="1" s="1"/>
  <c r="L24" i="1"/>
  <c r="L25" i="1" s="1"/>
  <c r="S57" i="1" l="1"/>
  <c r="T54" i="1"/>
  <c r="S207" i="1" l="1"/>
  <c r="T207" i="1" s="1"/>
  <c r="S169" i="1"/>
  <c r="T169" i="1" s="1"/>
  <c r="S183" i="1"/>
  <c r="T183" i="1" s="1"/>
  <c r="S197" i="1"/>
  <c r="T197" i="1" s="1"/>
  <c r="S214" i="1"/>
  <c r="T214" i="1" s="1"/>
  <c r="S182" i="1"/>
  <c r="T182" i="1" s="1"/>
  <c r="S82" i="1"/>
  <c r="T82" i="1" s="1"/>
  <c r="S67" i="1"/>
  <c r="T67" i="1" s="1"/>
  <c r="S81" i="1"/>
  <c r="T81" i="1" s="1"/>
  <c r="S126" i="1"/>
  <c r="T126" i="1" s="1"/>
  <c r="S161" i="1"/>
  <c r="T161" i="1" s="1"/>
  <c r="S93" i="1"/>
  <c r="T93" i="1" s="1"/>
  <c r="S163" i="1"/>
  <c r="T163" i="1" s="1"/>
  <c r="S108" i="1"/>
  <c r="T108" i="1" s="1"/>
  <c r="S91" i="1"/>
  <c r="T91" i="1" s="1"/>
  <c r="S156" i="1"/>
  <c r="T156" i="1" s="1"/>
  <c r="S95" i="1"/>
  <c r="T95" i="1" s="1"/>
  <c r="S133" i="1"/>
  <c r="T133" i="1" s="1"/>
  <c r="S160" i="1"/>
  <c r="T160" i="1" s="1"/>
  <c r="S170" i="1"/>
  <c r="T170" i="1" s="1"/>
  <c r="S199" i="1"/>
  <c r="T199" i="1" s="1"/>
  <c r="S195" i="1"/>
  <c r="T195" i="1" s="1"/>
  <c r="S171" i="1"/>
  <c r="T171" i="1" s="1"/>
  <c r="S176" i="1"/>
  <c r="T176" i="1" s="1"/>
  <c r="S174" i="1"/>
  <c r="T174" i="1" s="1"/>
  <c r="S86" i="1"/>
  <c r="T86" i="1" s="1"/>
  <c r="S72" i="1"/>
  <c r="T72" i="1" s="1"/>
  <c r="S63" i="1"/>
  <c r="T63" i="1" s="1"/>
  <c r="S149" i="1"/>
  <c r="T149" i="1" s="1"/>
  <c r="S146" i="1"/>
  <c r="T146" i="1" s="1"/>
  <c r="S151" i="1"/>
  <c r="T151" i="1" s="1"/>
  <c r="S124" i="1"/>
  <c r="T124" i="1" s="1"/>
  <c r="S115" i="1"/>
  <c r="T115" i="1" s="1"/>
  <c r="S105" i="1"/>
  <c r="T105" i="1" s="1"/>
  <c r="S138" i="1"/>
  <c r="T138" i="1" s="1"/>
  <c r="S109" i="1"/>
  <c r="T109" i="1" s="1"/>
  <c r="S130" i="1"/>
  <c r="T130" i="1" s="1"/>
  <c r="S208" i="1"/>
  <c r="T208" i="1" s="1"/>
  <c r="S117" i="1"/>
  <c r="T117" i="1" s="1"/>
  <c r="S145" i="1"/>
  <c r="T145" i="1" s="1"/>
  <c r="S153" i="1"/>
  <c r="T153" i="1" s="1"/>
  <c r="S142" i="1"/>
  <c r="T142" i="1" s="1"/>
  <c r="S201" i="1"/>
  <c r="T201" i="1" s="1"/>
  <c r="S194" i="1"/>
  <c r="T194" i="1" s="1"/>
  <c r="S84" i="1"/>
  <c r="T84" i="1" s="1"/>
  <c r="S65" i="1"/>
  <c r="T65" i="1" s="1"/>
  <c r="S135" i="1"/>
  <c r="T135" i="1" s="1"/>
  <c r="S134" i="1"/>
  <c r="T134" i="1" s="1"/>
  <c r="S94" i="1"/>
  <c r="T94" i="1" s="1"/>
  <c r="S111" i="1"/>
  <c r="T111" i="1" s="1"/>
  <c r="S192" i="1"/>
  <c r="T192" i="1" s="1"/>
  <c r="S175" i="1"/>
  <c r="T175" i="1" s="1"/>
  <c r="S186" i="1"/>
  <c r="T186" i="1" s="1"/>
  <c r="S212" i="1"/>
  <c r="T212" i="1" s="1"/>
  <c r="S198" i="1"/>
  <c r="T198" i="1" s="1"/>
  <c r="S80" i="1"/>
  <c r="T80" i="1" s="1"/>
  <c r="S76" i="1"/>
  <c r="T76" i="1" s="1"/>
  <c r="S62" i="1"/>
  <c r="T62" i="1" s="1"/>
  <c r="S71" i="1"/>
  <c r="T71" i="1" s="1"/>
  <c r="S102" i="1"/>
  <c r="T102" i="1" s="1"/>
  <c r="S125" i="1"/>
  <c r="T125" i="1" s="1"/>
  <c r="S122" i="1"/>
  <c r="T122" i="1" s="1"/>
  <c r="S162" i="1"/>
  <c r="T162" i="1" s="1"/>
  <c r="S106" i="1"/>
  <c r="T106" i="1" s="1"/>
  <c r="S193" i="1"/>
  <c r="T193" i="1" s="1"/>
  <c r="S210" i="1"/>
  <c r="T210" i="1" s="1"/>
  <c r="S73" i="1"/>
  <c r="T73" i="1" s="1"/>
  <c r="S136" i="1"/>
  <c r="T136" i="1" s="1"/>
  <c r="S119" i="1"/>
  <c r="T119" i="1" s="1"/>
  <c r="S205" i="1"/>
  <c r="T205" i="1" s="1"/>
  <c r="S196" i="1"/>
  <c r="T196" i="1" s="1"/>
  <c r="S179" i="1"/>
  <c r="T179" i="1" s="1"/>
  <c r="S180" i="1"/>
  <c r="T180" i="1" s="1"/>
  <c r="S164" i="1"/>
  <c r="T164" i="1" s="1"/>
  <c r="S172" i="1"/>
  <c r="T172" i="1" s="1"/>
  <c r="S85" i="1"/>
  <c r="T85" i="1" s="1"/>
  <c r="S88" i="1"/>
  <c r="T88" i="1" s="1"/>
  <c r="S69" i="1"/>
  <c r="T69" i="1" s="1"/>
  <c r="S90" i="1"/>
  <c r="T90" i="1" s="1"/>
  <c r="S104" i="1"/>
  <c r="T104" i="1" s="1"/>
  <c r="S110" i="1"/>
  <c r="T110" i="1" s="1"/>
  <c r="S99" i="1"/>
  <c r="T99" i="1" s="1"/>
  <c r="S155" i="1"/>
  <c r="T155" i="1" s="1"/>
  <c r="S152" i="1"/>
  <c r="T152" i="1" s="1"/>
  <c r="S96" i="1"/>
  <c r="T96" i="1" s="1"/>
  <c r="S116" i="1"/>
  <c r="T116" i="1" s="1"/>
  <c r="S140" i="1"/>
  <c r="T140" i="1" s="1"/>
  <c r="S131" i="1"/>
  <c r="T131" i="1" s="1"/>
  <c r="S189" i="1"/>
  <c r="T189" i="1" s="1"/>
  <c r="S147" i="1"/>
  <c r="T147" i="1" s="1"/>
  <c r="S129" i="1"/>
  <c r="T129" i="1" s="1"/>
  <c r="S141" i="1"/>
  <c r="T141" i="1" s="1"/>
  <c r="S127" i="1"/>
  <c r="T127" i="1" s="1"/>
  <c r="S121" i="1"/>
  <c r="T121" i="1" s="1"/>
  <c r="S139" i="1"/>
  <c r="T139" i="1" s="1"/>
  <c r="S112" i="1"/>
  <c r="T112" i="1" s="1"/>
  <c r="S143" i="1"/>
  <c r="T143" i="1" s="1"/>
  <c r="S159" i="1"/>
  <c r="T159" i="1" s="1"/>
  <c r="S177" i="1"/>
  <c r="T177" i="1" s="1"/>
  <c r="S202" i="1"/>
  <c r="T202" i="1" s="1"/>
  <c r="S166" i="1"/>
  <c r="T166" i="1" s="1"/>
  <c r="S211" i="1"/>
  <c r="T211" i="1" s="1"/>
  <c r="S78" i="1"/>
  <c r="T78" i="1" s="1"/>
  <c r="S120" i="1"/>
  <c r="T120" i="1" s="1"/>
  <c r="S92" i="1"/>
  <c r="T92" i="1" s="1"/>
  <c r="S154" i="1"/>
  <c r="T154" i="1" s="1"/>
  <c r="S173" i="1"/>
  <c r="T173" i="1" s="1"/>
  <c r="S206" i="1"/>
  <c r="T206" i="1" s="1"/>
  <c r="S168" i="1"/>
  <c r="T168" i="1" s="1"/>
  <c r="S215" i="1"/>
  <c r="T215" i="1" s="1"/>
  <c r="S191" i="1"/>
  <c r="T191" i="1" s="1"/>
  <c r="S77" i="1"/>
  <c r="T77" i="1" s="1"/>
  <c r="S68" i="1"/>
  <c r="T68" i="1" s="1"/>
  <c r="S87" i="1"/>
  <c r="T87" i="1" s="1"/>
  <c r="S75" i="1"/>
  <c r="T75" i="1" s="1"/>
  <c r="S188" i="1"/>
  <c r="T188" i="1" s="1"/>
  <c r="S70" i="1"/>
  <c r="T70" i="1" s="1"/>
  <c r="S66" i="1"/>
  <c r="T66" i="1" s="1"/>
  <c r="S89" i="1"/>
  <c r="T89" i="1" s="1"/>
  <c r="S83" i="1"/>
  <c r="T83" i="1" s="1"/>
  <c r="S144" i="1"/>
  <c r="T144" i="1" s="1"/>
  <c r="S113" i="1"/>
  <c r="T113" i="1" s="1"/>
  <c r="S103" i="1"/>
  <c r="T103" i="1" s="1"/>
  <c r="S114" i="1"/>
  <c r="T114" i="1" s="1"/>
  <c r="S107" i="1"/>
  <c r="T107" i="1" s="1"/>
  <c r="S100" i="1"/>
  <c r="T100" i="1" s="1"/>
  <c r="S101" i="1"/>
  <c r="T101" i="1" s="1"/>
  <c r="S148" i="1"/>
  <c r="T148" i="1" s="1"/>
  <c r="S158" i="1"/>
  <c r="T158" i="1" s="1"/>
  <c r="S200" i="1"/>
  <c r="T200" i="1" s="1"/>
  <c r="S203" i="1"/>
  <c r="T203" i="1" s="1"/>
  <c r="S184" i="1"/>
  <c r="T184" i="1" s="1"/>
  <c r="S204" i="1"/>
  <c r="T204" i="1" s="1"/>
  <c r="S167" i="1"/>
  <c r="T167" i="1" s="1"/>
  <c r="S185" i="1"/>
  <c r="T185" i="1" s="1"/>
  <c r="S178" i="1"/>
  <c r="T178" i="1" s="1"/>
  <c r="S74" i="1"/>
  <c r="T74" i="1" s="1"/>
  <c r="S79" i="1"/>
  <c r="T79" i="1" s="1"/>
  <c r="S64" i="1"/>
  <c r="T64" i="1" s="1"/>
  <c r="S61" i="1"/>
  <c r="T61" i="1" s="1"/>
  <c r="S118" i="1"/>
  <c r="T118" i="1" s="1"/>
  <c r="S157" i="1"/>
  <c r="T157" i="1" s="1"/>
  <c r="S150" i="1"/>
  <c r="T150" i="1" s="1"/>
  <c r="S137" i="1"/>
  <c r="T137" i="1" s="1"/>
  <c r="S132" i="1"/>
  <c r="T132" i="1" s="1"/>
  <c r="S97" i="1"/>
  <c r="T97" i="1" s="1"/>
  <c r="S98" i="1"/>
  <c r="T98" i="1" s="1"/>
  <c r="S128" i="1"/>
  <c r="T128" i="1" s="1"/>
  <c r="S123" i="1"/>
  <c r="T123" i="1" s="1"/>
  <c r="S187" i="1"/>
  <c r="T187" i="1" s="1"/>
  <c r="S190" i="1"/>
  <c r="T190" i="1" s="1"/>
  <c r="S209" i="1"/>
  <c r="T209" i="1" s="1"/>
  <c r="S181" i="1"/>
  <c r="T181" i="1" s="1"/>
  <c r="K55" i="1"/>
  <c r="H10" i="1" s="1"/>
  <c r="K56" i="1"/>
  <c r="G10" i="1" s="1"/>
  <c r="S165" i="1"/>
  <c r="T165" i="1" s="1"/>
  <c r="S213" i="1"/>
  <c r="T213" i="1" s="1"/>
</calcChain>
</file>

<file path=xl/sharedStrings.xml><?xml version="1.0" encoding="utf-8"?>
<sst xmlns="http://schemas.openxmlformats.org/spreadsheetml/2006/main" count="212" uniqueCount="151">
  <si>
    <t>실제계수</t>
    <phoneticPr fontId="1" type="noConversion"/>
  </si>
  <si>
    <t>실제/이용자</t>
    <phoneticPr fontId="1" type="noConversion"/>
  </si>
  <si>
    <t>실제지원자</t>
    <phoneticPr fontId="1" type="noConversion"/>
  </si>
  <si>
    <t>실제등수</t>
    <phoneticPr fontId="1" type="noConversion"/>
  </si>
  <si>
    <t>이용자</t>
    <phoneticPr fontId="1" type="noConversion"/>
  </si>
  <si>
    <t>등수</t>
    <phoneticPr fontId="1" type="noConversion"/>
  </si>
  <si>
    <t>열1</t>
  </si>
  <si>
    <t>본인등수</t>
    <phoneticPr fontId="1" type="noConversion"/>
  </si>
  <si>
    <t>참여인원</t>
    <phoneticPr fontId="1" type="noConversion"/>
  </si>
  <si>
    <t>지원자수</t>
    <phoneticPr fontId="1" type="noConversion"/>
  </si>
  <si>
    <t>지원자수/참여인원</t>
    <phoneticPr fontId="1" type="noConversion"/>
  </si>
  <si>
    <t>Ver 1.0</t>
    <phoneticPr fontId="1" type="noConversion"/>
  </si>
  <si>
    <t>표본 52개를 통한 그래프 산출, 계산</t>
    <phoneticPr fontId="1" type="noConversion"/>
  </si>
  <si>
    <t>성소프트 - 19</t>
  </si>
  <si>
    <t>순천향의 - 18</t>
    <phoneticPr fontId="1" type="noConversion"/>
  </si>
  <si>
    <t>순천향의 - 19</t>
  </si>
  <si>
    <t>연정외-18</t>
    <phoneticPr fontId="1" type="noConversion"/>
  </si>
  <si>
    <t>연정외-19</t>
    <phoneticPr fontId="1" type="noConversion"/>
  </si>
  <si>
    <t>연경영-18</t>
    <phoneticPr fontId="1" type="noConversion"/>
  </si>
  <si>
    <t>연경영-19</t>
  </si>
  <si>
    <t>성반시 - 18</t>
    <phoneticPr fontId="1" type="noConversion"/>
  </si>
  <si>
    <t>성반시 - 19</t>
  </si>
  <si>
    <t>동국한 - 18</t>
    <phoneticPr fontId="1" type="noConversion"/>
  </si>
  <si>
    <t>동국한 - 19</t>
  </si>
  <si>
    <t>연전전 - 18</t>
    <phoneticPr fontId="1" type="noConversion"/>
  </si>
  <si>
    <t>연전전 - 19</t>
  </si>
  <si>
    <t>한영화 - 18</t>
    <phoneticPr fontId="1" type="noConversion"/>
  </si>
  <si>
    <t>연신학 - 18</t>
    <phoneticPr fontId="1" type="noConversion"/>
  </si>
  <si>
    <t>부산의 - 18</t>
    <phoneticPr fontId="1" type="noConversion"/>
  </si>
  <si>
    <t>부산의 - 19</t>
  </si>
  <si>
    <t>영남의 - 18</t>
    <phoneticPr fontId="1" type="noConversion"/>
  </si>
  <si>
    <t>영남의 - 19</t>
  </si>
  <si>
    <t>고신의 - 18</t>
    <phoneticPr fontId="1" type="noConversion"/>
  </si>
  <si>
    <t>고신의 - 19</t>
    <phoneticPr fontId="1" type="noConversion"/>
  </si>
  <si>
    <t>외중언문 - 18</t>
    <phoneticPr fontId="1" type="noConversion"/>
  </si>
  <si>
    <t>외중언문 - 19</t>
  </si>
  <si>
    <t>동경영 - 18</t>
    <phoneticPr fontId="1" type="noConversion"/>
  </si>
  <si>
    <t>동경영 - 19</t>
  </si>
  <si>
    <t>성경영 - 19</t>
  </si>
  <si>
    <t>외독문 - 19</t>
  </si>
  <si>
    <t>외행정 - 18</t>
    <phoneticPr fontId="1" type="noConversion"/>
  </si>
  <si>
    <t>설정외 - 18</t>
    <phoneticPr fontId="1" type="noConversion"/>
  </si>
  <si>
    <t>설정외 - 19</t>
    <phoneticPr fontId="1" type="noConversion"/>
  </si>
  <si>
    <t>연응통 - 19</t>
    <phoneticPr fontId="1" type="noConversion"/>
  </si>
  <si>
    <t>연시생 - 19</t>
    <phoneticPr fontId="1" type="noConversion"/>
  </si>
  <si>
    <t>연교육 - 19</t>
    <phoneticPr fontId="1" type="noConversion"/>
  </si>
  <si>
    <t>연경제 - 19</t>
    <phoneticPr fontId="1" type="noConversion"/>
  </si>
  <si>
    <t>성사과 - 19</t>
    <phoneticPr fontId="1" type="noConversion"/>
  </si>
  <si>
    <t>성글경 - 19</t>
    <phoneticPr fontId="1" type="noConversion"/>
  </si>
  <si>
    <t>설사복 - 19</t>
    <phoneticPr fontId="1" type="noConversion"/>
  </si>
  <si>
    <t>설농경제 - 19</t>
    <phoneticPr fontId="1" type="noConversion"/>
  </si>
  <si>
    <t>설경제 - 19</t>
    <phoneticPr fontId="1" type="noConversion"/>
  </si>
  <si>
    <t>설경영 - 19</t>
    <phoneticPr fontId="1" type="noConversion"/>
  </si>
  <si>
    <t>고지교 - 19</t>
    <phoneticPr fontId="1" type="noConversion"/>
  </si>
  <si>
    <t>고자전 - 19</t>
    <phoneticPr fontId="1" type="noConversion"/>
  </si>
  <si>
    <t>고역교 - 19</t>
    <phoneticPr fontId="1" type="noConversion"/>
  </si>
  <si>
    <t>고식자경 - 19</t>
    <phoneticPr fontId="1" type="noConversion"/>
  </si>
  <si>
    <t>고사회 - 19</t>
    <phoneticPr fontId="1" type="noConversion"/>
  </si>
  <si>
    <t>고불문 - 19</t>
    <phoneticPr fontId="1" type="noConversion"/>
  </si>
  <si>
    <t>고국문 - 19</t>
    <phoneticPr fontId="1" type="noConversion"/>
  </si>
  <si>
    <t>고경영 - 19</t>
    <phoneticPr fontId="1" type="noConversion"/>
  </si>
  <si>
    <t>연응통 - 18</t>
    <phoneticPr fontId="1" type="noConversion"/>
  </si>
  <si>
    <t>연시생 - 18</t>
    <phoneticPr fontId="1" type="noConversion"/>
  </si>
  <si>
    <t>연생디 - 18</t>
    <phoneticPr fontId="1" type="noConversion"/>
  </si>
  <si>
    <t>연교육 - 18</t>
    <phoneticPr fontId="1" type="noConversion"/>
  </si>
  <si>
    <t>연경제 - 18</t>
    <phoneticPr fontId="1" type="noConversion"/>
  </si>
  <si>
    <t>성사과 - 18</t>
    <phoneticPr fontId="1" type="noConversion"/>
  </si>
  <si>
    <t>성글경 - 18</t>
    <phoneticPr fontId="1" type="noConversion"/>
  </si>
  <si>
    <t>설경제 - 18</t>
    <phoneticPr fontId="1" type="noConversion"/>
  </si>
  <si>
    <t>설농경제 - 18</t>
    <phoneticPr fontId="1" type="noConversion"/>
  </si>
  <si>
    <t>설경영 - 18</t>
    <phoneticPr fontId="1" type="noConversion"/>
  </si>
  <si>
    <t>고지교 - 18</t>
    <phoneticPr fontId="1" type="noConversion"/>
  </si>
  <si>
    <t>고자전 - 18</t>
    <phoneticPr fontId="1" type="noConversion"/>
  </si>
  <si>
    <t>고역교 - 18</t>
    <phoneticPr fontId="1" type="noConversion"/>
  </si>
  <si>
    <t>고식자경 - 18</t>
    <phoneticPr fontId="1" type="noConversion"/>
  </si>
  <si>
    <t>고사회 - 18</t>
    <phoneticPr fontId="1" type="noConversion"/>
  </si>
  <si>
    <t>고불문 - 18</t>
    <phoneticPr fontId="1" type="noConversion"/>
  </si>
  <si>
    <t>고국문 - 18</t>
    <phoneticPr fontId="1" type="noConversion"/>
  </si>
  <si>
    <t>고경영 - 18</t>
    <phoneticPr fontId="1" type="noConversion"/>
  </si>
  <si>
    <t>원광의 - 18</t>
    <phoneticPr fontId="1" type="noConversion"/>
  </si>
  <si>
    <t>원광의 - 19</t>
  </si>
  <si>
    <t>동국의 - 18</t>
    <phoneticPr fontId="1" type="noConversion"/>
  </si>
  <si>
    <t>동국의 - 19</t>
  </si>
  <si>
    <t>이자전 - 18</t>
    <phoneticPr fontId="1" type="noConversion"/>
  </si>
  <si>
    <t>이자전 - 19</t>
  </si>
  <si>
    <t>연신소재 - 18</t>
    <phoneticPr fontId="1" type="noConversion"/>
  </si>
  <si>
    <t>연신소재 - 19</t>
  </si>
  <si>
    <t>개수</t>
    <phoneticPr fontId="1" type="noConversion"/>
  </si>
  <si>
    <t>계산값</t>
    <phoneticPr fontId="1" type="noConversion"/>
  </si>
  <si>
    <t>차이</t>
    <phoneticPr fontId="1" type="noConversion"/>
  </si>
  <si>
    <t>0.075</t>
    <phoneticPr fontId="1" type="noConversion"/>
  </si>
  <si>
    <t>0.05</t>
    <phoneticPr fontId="1" type="noConversion"/>
  </si>
  <si>
    <t>루미에르</t>
    <phoneticPr fontId="1" type="noConversion"/>
  </si>
  <si>
    <t>표본수</t>
    <phoneticPr fontId="1" type="noConversion"/>
  </si>
  <si>
    <t>신뢰도</t>
    <phoneticPr fontId="1" type="noConversion"/>
  </si>
  <si>
    <t>Lumiere</t>
    <phoneticPr fontId="1" type="noConversion"/>
  </si>
  <si>
    <t>Max</t>
    <phoneticPr fontId="1" type="noConversion"/>
  </si>
  <si>
    <t>Min</t>
    <phoneticPr fontId="1" type="noConversion"/>
  </si>
  <si>
    <t>Ver 1.1</t>
    <phoneticPr fontId="1" type="noConversion"/>
  </si>
  <si>
    <t>약간의 수정</t>
    <phoneticPr fontId="1" type="noConversion"/>
  </si>
  <si>
    <t>모집인원</t>
    <phoneticPr fontId="1" type="noConversion"/>
  </si>
  <si>
    <t>최초합</t>
    <phoneticPr fontId="1" type="noConversion"/>
  </si>
  <si>
    <t>계수</t>
    <phoneticPr fontId="1" type="noConversion"/>
  </si>
  <si>
    <t>Ver 2.0</t>
    <phoneticPr fontId="1" type="noConversion"/>
  </si>
  <si>
    <t>표본 125개를 통한 그래프 산출, 계산
신뢰도에 따른 오차 산정, 순위 명시
최초합일 경우 최초합 명시</t>
    <phoneticPr fontId="1" type="noConversion"/>
  </si>
  <si>
    <t>예상예비번호</t>
    <phoneticPr fontId="1" type="noConversion"/>
  </si>
  <si>
    <t>Ver 2.1</t>
    <phoneticPr fontId="1" type="noConversion"/>
  </si>
  <si>
    <t>오류 수정</t>
    <phoneticPr fontId="1" type="noConversion"/>
  </si>
  <si>
    <t>0.1</t>
    <phoneticPr fontId="1" type="noConversion"/>
  </si>
  <si>
    <t>절댓값</t>
    <phoneticPr fontId="1" type="noConversion"/>
  </si>
  <si>
    <t>STDDV</t>
    <phoneticPr fontId="1" type="noConversion"/>
  </si>
  <si>
    <t>확률</t>
    <phoneticPr fontId="1" type="noConversion"/>
  </si>
  <si>
    <t>t</t>
    <phoneticPr fontId="1" type="noConversion"/>
  </si>
  <si>
    <t>이 색깔만 수정 가능</t>
    <phoneticPr fontId="1" type="noConversion"/>
  </si>
  <si>
    <t>Ver 2.2</t>
    <phoneticPr fontId="1" type="noConversion"/>
  </si>
  <si>
    <t>신뢰도 (%)</t>
    <phoneticPr fontId="1" type="noConversion"/>
  </si>
  <si>
    <t>예측범위</t>
    <phoneticPr fontId="1" type="noConversion"/>
  </si>
  <si>
    <t>본인이 신뢰도 설정 가능 / 예측구간 표시</t>
    <phoneticPr fontId="1" type="noConversion"/>
  </si>
  <si>
    <t>&lt;&lt; 예측범위 안에 본인의 등수가 있을 확률이 본인이 설정한 신뢰도입니다.</t>
    <phoneticPr fontId="1" type="noConversion"/>
  </si>
  <si>
    <t>Lumiere 기존 방식과의 비교</t>
    <phoneticPr fontId="1" type="noConversion"/>
  </si>
  <si>
    <t>0.075 (Lumiere와 같은 범위크기)</t>
    <phoneticPr fontId="1" type="noConversion"/>
  </si>
  <si>
    <t>상한의 - 18</t>
    <phoneticPr fontId="1" type="noConversion"/>
  </si>
  <si>
    <t>상한의 - 19</t>
  </si>
  <si>
    <t>성글경제 - 18</t>
    <phoneticPr fontId="1" type="noConversion"/>
  </si>
  <si>
    <t>성글경제 - 19</t>
  </si>
  <si>
    <t>등수차이</t>
    <phoneticPr fontId="1" type="noConversion"/>
  </si>
  <si>
    <t>연영문 - 18</t>
    <phoneticPr fontId="1" type="noConversion"/>
  </si>
  <si>
    <t>연영문 - 19</t>
  </si>
  <si>
    <t>고정외 - 18</t>
    <phoneticPr fontId="1" type="noConversion"/>
  </si>
  <si>
    <t>고정외 - 19</t>
  </si>
  <si>
    <t>서강인문 - 18</t>
    <phoneticPr fontId="1" type="noConversion"/>
  </si>
  <si>
    <t>서강인문 - 19</t>
  </si>
  <si>
    <t>경정디 - 18</t>
    <phoneticPr fontId="1" type="noConversion"/>
  </si>
  <si>
    <t>경정디 - 19</t>
  </si>
  <si>
    <t>연지템 - 18</t>
    <phoneticPr fontId="1" type="noConversion"/>
  </si>
  <si>
    <t>누백</t>
    <phoneticPr fontId="1" type="noConversion"/>
  </si>
  <si>
    <t>누백이 높을수록 단순 등수의 숫자가 낮을수록 그리고 실제/이용자가 클수록</t>
    <phoneticPr fontId="1" type="noConversion"/>
  </si>
  <si>
    <t>안한사람이 많아지면 더 보수적으로 잡아야함.</t>
    <phoneticPr fontId="1" type="noConversion"/>
  </si>
  <si>
    <t>계수가 -일 가능성은 커짐.</t>
    <phoneticPr fontId="1" type="noConversion"/>
  </si>
  <si>
    <t>서강수학 - 18</t>
    <phoneticPr fontId="1" type="noConversion"/>
  </si>
  <si>
    <t>서강수학 - 19</t>
  </si>
  <si>
    <t>연국문 - 18</t>
    <phoneticPr fontId="1" type="noConversion"/>
  </si>
  <si>
    <t>연국문 - 19</t>
    <phoneticPr fontId="1" type="noConversion"/>
  </si>
  <si>
    <t>고영교 - 18</t>
    <phoneticPr fontId="1" type="noConversion"/>
  </si>
  <si>
    <t>고영교 - 19</t>
    <phoneticPr fontId="1" type="noConversion"/>
  </si>
  <si>
    <t>Ver 2.3</t>
    <phoneticPr fontId="1" type="noConversion"/>
  </si>
  <si>
    <t>표본 31개 추가, 총 156개를 통한 그래프 산출, 계산</t>
    <phoneticPr fontId="1" type="noConversion"/>
  </si>
  <si>
    <t>예상예비번호보다 본인이 신뢰도를 설정한 뒤에
예측범위를 보시는 것을 더 추천드립니다.
또한, 신뢰도 추천은 드리기가 힘듭니다.</t>
    <phoneticPr fontId="1" type="noConversion"/>
  </si>
  <si>
    <t>점공순위 계산기 Ver 2.4
Made By SemPer_</t>
    <phoneticPr fontId="1" type="noConversion"/>
  </si>
  <si>
    <t>Ver 2.4</t>
    <phoneticPr fontId="1" type="noConversion"/>
  </si>
  <si>
    <t>차이에 공식이 제대로 들어가지 않은 오류 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</si>
</sst>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9" fontId="2" fillId="9" borderId="7" xfId="0" applyNumberFormat="1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</cellXfs>
  <cellStyles count="1">
    <cellStyle name="표준" xfId="0" builtinId="0"/>
  </cellStyles>
  <dxfs count="19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Graph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0029563468745512"/>
          <c:y val="0.20435261707988983"/>
          <c:w val="0.85759835990650424"/>
          <c:h val="0.66783323572156783"/>
        </c:manualLayout>
      </c:layout>
      <c:scatterChart>
        <c:scatterStyle val="lineMarker"/>
        <c:varyColors val="0"/>
        <c:ser>
          <c:idx val="0"/>
          <c:order val="0"/>
          <c:tx>
            <c:strRef>
              <c:f>'모든 표본'!$G$60</c:f>
              <c:strCache>
                <c:ptCount val="1"/>
                <c:pt idx="0">
                  <c:v>실제계수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45667724370274609"/>
                  <c:y val="-4.7326276838346025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'모든 표본'!$F$61:$F$341</c:f>
              <c:numCache>
                <c:formatCode>General</c:formatCode>
                <c:ptCount val="52"/>
              </c:numCache>
            </c:numRef>
          </c:xVal>
          <c:yVal>
            <c:numRef>
              <c:f>'모든 표본'!$G$61:$G$341</c:f>
              <c:numCache>
                <c:formatCode>General</c:formatCode>
                <c:ptCount val="52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94-4980-B2D9-FC289E961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1709167"/>
        <c:axId val="1725021423"/>
      </c:scatterChart>
      <c:valAx>
        <c:axId val="1511709167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25021423"/>
        <c:crosses val="autoZero"/>
        <c:crossBetween val="midCat"/>
      </c:valAx>
      <c:valAx>
        <c:axId val="172502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117091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485776</xdr:colOff>
      <xdr:row>47</xdr:row>
      <xdr:rowOff>28575</xdr:rowOff>
    </xdr:from>
    <xdr:to>
      <xdr:col>8</xdr:col>
      <xdr:colOff>57151</xdr:colOff>
      <xdr:row>58</xdr:row>
      <xdr:rowOff>47625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DA9BCAC3-2695-4872-BB65-812718BA05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666750</xdr:colOff>
      <xdr:row>25</xdr:row>
      <xdr:rowOff>180975</xdr:rowOff>
    </xdr:from>
    <xdr:to>
      <xdr:col>14</xdr:col>
      <xdr:colOff>640413</xdr:colOff>
      <xdr:row>36</xdr:row>
      <xdr:rowOff>140792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A466E56-400C-451C-BAE0-9A8924D12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77300" y="5581650"/>
          <a:ext cx="3840813" cy="234106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FC08D6-CA59-4467-8DA4-9190E75B5A52}" name="표1" displayName="표1" ref="A60:Q287" totalsRowShown="0" headerRowDxfId="18" dataDxfId="17">
  <autoFilter ref="A60:Q287" xr:uid="{E2BA0E7B-A060-434A-B87E-61DB4A8EC47E}"/>
  <sortState xmlns:xlrd2="http://schemas.microsoft.com/office/spreadsheetml/2017/richdata2" ref="A61:Q287">
    <sortCondition ref="H60:H287"/>
  </sortState>
  <tableColumns count="17">
    <tableColumn id="1" xr3:uid="{498CD705-19D9-4DB7-AAAB-A58E42EF02E6}" name="열1" dataDxfId="16"/>
    <tableColumn id="2" xr3:uid="{2A235C17-B0ED-414B-BA8F-44EF6DF4B5A8}" name="등수" dataDxfId="15"/>
    <tableColumn id="3" xr3:uid="{5B1DC2C4-4692-44A7-91ED-F0464F9FF424}" name="이용자" dataDxfId="14"/>
    <tableColumn id="4" xr3:uid="{C4469B43-160D-47D8-8D15-BBE147EE9D29}" name="실제등수" dataDxfId="13"/>
    <tableColumn id="5" xr3:uid="{0C7DD566-99D1-4F1D-ABFB-C84D5A2E299F}" name="실제지원자" dataDxfId="12"/>
    <tableColumn id="6" xr3:uid="{9F2F470B-2150-4912-8748-456A0053774E}" name="실제/이용자" dataDxfId="11">
      <calculatedColumnFormula>ROUND(E61/C61,2)</calculatedColumnFormula>
    </tableColumn>
    <tableColumn id="7" xr3:uid="{EDCDA8F7-7FB0-4C01-AB73-469890EED083}" name="실제계수" dataDxfId="10">
      <calculatedColumnFormula>ROUND(D61/(B61/C61*E61),3)</calculatedColumnFormula>
    </tableColumn>
    <tableColumn id="8" xr3:uid="{477D6847-27BC-47BE-98A0-18D8B8DDE99A}" name="개수" dataDxfId="9"/>
    <tableColumn id="9" xr3:uid="{5ED046E7-4D22-43A9-9341-4B70187812A7}" name="계산값" dataDxfId="8">
      <calculatedColumnFormula>1.4175*EXP(-0.444*표1[[#This Row],[실제/이용자]])</calculatedColumnFormula>
    </tableColumn>
    <tableColumn id="10" xr3:uid="{CB5431BE-9291-4DB4-A989-09065BF0103F}" name="절댓값" dataDxfId="7">
      <calculatedColumnFormula>ABS(표1[[#This Row],[실제계수]]-표1[[#This Row],[계산값]])</calculatedColumnFormula>
    </tableColumn>
    <tableColumn id="11" xr3:uid="{823FAE8D-D05C-4B96-A1B8-A1404D55760C}" name="0.075" dataDxfId="6">
      <calculatedColumnFormula>IF(표1[[#This Row],[절댓값]]&lt;0.075,TRUE,FALSE)</calculatedColumnFormula>
    </tableColumn>
    <tableColumn id="12" xr3:uid="{229E792A-BB30-4FCA-9E15-448A546127BA}" name="0.05" dataDxfId="5">
      <calculatedColumnFormula>IF(표1[[#This Row],[절댓값]]&lt;0.06,TRUE,FALSE)</calculatedColumnFormula>
    </tableColumn>
    <tableColumn id="13" xr3:uid="{3E69A08C-1797-4061-8D8B-0CB75CF1D017}" name="루미에르" dataDxfId="4">
      <calculatedColumnFormula>IF(표1[[#This Row],[계산값]]&lt;0.75,IF(표1[[#This Row],[계산값]]&gt;0.6,TRUE,FALSE),FALSE)</calculatedColumnFormula>
    </tableColumn>
    <tableColumn id="14" xr3:uid="{66C6B063-CEB3-4312-A300-14DAC5306F12}" name="0.1" dataDxfId="3">
      <calculatedColumnFormula>IF(표1[[#This Row],[절댓값]]&lt;0.1,TRUE,FALSE)</calculatedColumnFormula>
    </tableColumn>
    <tableColumn id="15" xr3:uid="{643534CF-6632-4795-9483-A1C28589DCEE}" name="차이" dataDxfId="2">
      <calculatedColumnFormula>표1[[#This Row],[실제계수]]-표1[[#This Row],[계산값]]</calculatedColumnFormula>
    </tableColumn>
    <tableColumn id="16" xr3:uid="{1C194B89-970A-499F-9B6B-1E6815E22F74}" name="등수차이" dataDxfId="1">
      <calculatedColumnFormula>표1[[#This Row],[실제등수]]-표1[[#This Row],[등수]]</calculatedColumnFormula>
    </tableColumn>
    <tableColumn id="17" xr3:uid="{9C48D33E-DE18-407E-B6E2-A7C676F53C8A}" name="누백" dataDxfId="0">
      <calculatedColumnFormula>ROUND(표1[[#This Row],[등수]]/표1[[#This Row],[이용자]],3)*100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9724F-5469-487D-85FA-0365D34300E1}">
  <dimension ref="A2:T289"/>
  <sheetViews>
    <sheetView tabSelected="1" workbookViewId="0">
      <selection activeCell="B4" sqref="B4"/>
    </sheetView>
  </sheetViews>
  <sheetFormatPr defaultRowHeight="16.5" x14ac:dyDescent="0.3"/>
  <cols>
    <col min="1" max="1" width="15.875" customWidth="1"/>
    <col min="2" max="4" width="9" style="1"/>
    <col min="5" max="5" width="19" style="1" customWidth="1"/>
    <col min="6" max="6" width="18.5" customWidth="1"/>
    <col min="7" max="7" width="9.375" customWidth="1"/>
    <col min="11" max="11" width="9.5" customWidth="1"/>
    <col min="14" max="14" width="14.25" customWidth="1"/>
  </cols>
  <sheetData>
    <row r="2" spans="2:18" ht="17.25" thickBot="1" x14ac:dyDescent="0.35"/>
    <row r="3" spans="2:18" ht="17.25" thickBot="1" x14ac:dyDescent="0.35">
      <c r="B3" s="3" t="s">
        <v>7</v>
      </c>
      <c r="C3" s="3" t="s">
        <v>8</v>
      </c>
      <c r="D3" s="3" t="s">
        <v>9</v>
      </c>
      <c r="E3" s="3" t="s">
        <v>115</v>
      </c>
      <c r="F3" s="3" t="s">
        <v>10</v>
      </c>
      <c r="G3" s="3" t="s">
        <v>102</v>
      </c>
      <c r="H3" s="3" t="s">
        <v>100</v>
      </c>
      <c r="J3" s="38" t="s">
        <v>113</v>
      </c>
      <c r="K3" s="39"/>
      <c r="L3" s="40"/>
    </row>
    <row r="4" spans="2:18" ht="17.25" thickBot="1" x14ac:dyDescent="0.35">
      <c r="B4" s="23">
        <v>84</v>
      </c>
      <c r="C4" s="23">
        <v>134</v>
      </c>
      <c r="D4" s="23">
        <v>213</v>
      </c>
      <c r="E4" s="23">
        <v>85</v>
      </c>
      <c r="F4" s="7">
        <f>ROUND(D4/C4,2)</f>
        <v>1.59</v>
      </c>
      <c r="G4" s="8">
        <f>ROUND(1.3776*EXP(-0.427*F4)+R55,3)</f>
        <v>0.70099999999999996</v>
      </c>
      <c r="H4" s="23">
        <v>33</v>
      </c>
      <c r="J4" s="41"/>
      <c r="K4" s="42"/>
      <c r="L4" s="43"/>
    </row>
    <row r="5" spans="2:18" x14ac:dyDescent="0.3">
      <c r="F5" s="1"/>
    </row>
    <row r="6" spans="2:18" x14ac:dyDescent="0.3">
      <c r="F6" s="1"/>
    </row>
    <row r="7" spans="2:18" ht="17.25" thickBot="1" x14ac:dyDescent="0.35"/>
    <row r="8" spans="2:18" ht="17.25" thickBot="1" x14ac:dyDescent="0.35">
      <c r="E8" s="53" t="s">
        <v>105</v>
      </c>
      <c r="G8" s="55" t="s">
        <v>116</v>
      </c>
      <c r="H8" s="56"/>
    </row>
    <row r="9" spans="2:18" ht="17.25" thickBot="1" x14ac:dyDescent="0.35">
      <c r="E9" s="54"/>
      <c r="G9" s="22" t="s">
        <v>96</v>
      </c>
      <c r="H9" s="21" t="s">
        <v>97</v>
      </c>
      <c r="K9" s="32" t="s">
        <v>118</v>
      </c>
      <c r="L9" s="33"/>
      <c r="M9" s="33"/>
      <c r="N9" s="33"/>
      <c r="O9" s="33"/>
      <c r="P9" s="33"/>
      <c r="Q9" s="33"/>
      <c r="R9" s="34"/>
    </row>
    <row r="10" spans="2:18" ht="17.25" thickBot="1" x14ac:dyDescent="0.35">
      <c r="E10" s="8">
        <f>IF(ROUND(B4/C4*D4*G4,1)-H4&lt;0,M55,ROUND(B4/C4*D4*G4,1)-H4)</f>
        <v>60.599999999999994</v>
      </c>
      <c r="G10" s="7">
        <f>IF(ROUND((G4+K56)*D4/C4*B4,1)-H4&lt;0,M55,ROUND((G4+K56)*D4/C4*B4,1)-H4)</f>
        <v>50.599999999999994</v>
      </c>
      <c r="H10" s="7">
        <f>IF(ROUND((G4+K55)*F4*B4,1)-H4&lt;0,M55,ROUND((G4+K55)*F4*B4,1)-H4)</f>
        <v>70.7</v>
      </c>
      <c r="K10" s="35"/>
      <c r="L10" s="36"/>
      <c r="M10" s="36"/>
      <c r="N10" s="36"/>
      <c r="O10" s="36"/>
      <c r="P10" s="36"/>
      <c r="Q10" s="36"/>
      <c r="R10" s="37"/>
    </row>
    <row r="11" spans="2:18" x14ac:dyDescent="0.3">
      <c r="N11" s="19"/>
      <c r="O11" s="20"/>
      <c r="P11" s="20"/>
      <c r="Q11" s="20"/>
      <c r="R11" s="20"/>
    </row>
    <row r="12" spans="2:18" ht="17.25" thickBot="1" x14ac:dyDescent="0.35">
      <c r="N12" s="20"/>
      <c r="O12" s="20"/>
      <c r="P12" s="20"/>
      <c r="Q12" s="20"/>
      <c r="R12" s="20"/>
    </row>
    <row r="13" spans="2:18" ht="16.5" customHeight="1" x14ac:dyDescent="0.3">
      <c r="E13" s="32" t="s">
        <v>147</v>
      </c>
      <c r="F13" s="63"/>
      <c r="G13" s="63"/>
      <c r="H13" s="63"/>
      <c r="I13" s="64"/>
      <c r="J13" s="1"/>
    </row>
    <row r="14" spans="2:18" x14ac:dyDescent="0.3">
      <c r="E14" s="65"/>
      <c r="F14" s="66"/>
      <c r="G14" s="66"/>
      <c r="H14" s="66"/>
      <c r="I14" s="67"/>
    </row>
    <row r="15" spans="2:18" x14ac:dyDescent="0.3">
      <c r="E15" s="65"/>
      <c r="F15" s="66"/>
      <c r="G15" s="66"/>
      <c r="H15" s="66"/>
      <c r="I15" s="67"/>
      <c r="J15" s="1"/>
      <c r="K15" s="1"/>
    </row>
    <row r="16" spans="2:18" ht="17.25" thickBot="1" x14ac:dyDescent="0.35">
      <c r="E16" s="68"/>
      <c r="F16" s="69"/>
      <c r="G16" s="69"/>
      <c r="H16" s="69"/>
      <c r="I16" s="70"/>
      <c r="J16" s="1"/>
    </row>
    <row r="18" spans="2:16" ht="17.25" thickBot="1" x14ac:dyDescent="0.35"/>
    <row r="19" spans="2:16" ht="17.25" customHeight="1" thickBot="1" x14ac:dyDescent="0.35">
      <c r="B19" s="52" t="s">
        <v>148</v>
      </c>
      <c r="C19" s="52"/>
      <c r="D19" s="52"/>
      <c r="E19" s="52"/>
      <c r="F19" s="52"/>
    </row>
    <row r="20" spans="2:16" ht="17.25" customHeight="1" thickBot="1" x14ac:dyDescent="0.35">
      <c r="B20" s="52"/>
      <c r="C20" s="52"/>
      <c r="D20" s="52"/>
      <c r="E20" s="52"/>
      <c r="F20" s="52"/>
      <c r="L20" s="26" t="s">
        <v>119</v>
      </c>
      <c r="M20" s="27"/>
      <c r="N20" s="27"/>
      <c r="O20" s="27"/>
      <c r="P20" s="28"/>
    </row>
    <row r="21" spans="2:16" ht="17.25" customHeight="1" thickBot="1" x14ac:dyDescent="0.35">
      <c r="B21" s="52"/>
      <c r="C21" s="52"/>
      <c r="D21" s="52"/>
      <c r="E21" s="52"/>
      <c r="F21" s="52"/>
      <c r="L21" s="29"/>
      <c r="M21" s="30"/>
      <c r="N21" s="30"/>
      <c r="O21" s="30"/>
      <c r="P21" s="31"/>
    </row>
    <row r="22" spans="2:16" ht="17.25" customHeight="1" thickBot="1" x14ac:dyDescent="0.35">
      <c r="B22" s="52"/>
      <c r="C22" s="52"/>
      <c r="D22" s="52"/>
      <c r="E22" s="52"/>
      <c r="F22" s="52"/>
    </row>
    <row r="23" spans="2:16" ht="17.25" customHeight="1" thickBot="1" x14ac:dyDescent="0.35">
      <c r="B23" s="52"/>
      <c r="C23" s="52"/>
      <c r="D23" s="52"/>
      <c r="E23" s="52"/>
      <c r="F23" s="52"/>
      <c r="L23" s="2">
        <v>0.05</v>
      </c>
      <c r="M23" s="2" t="s">
        <v>95</v>
      </c>
      <c r="N23" s="57" t="s">
        <v>120</v>
      </c>
      <c r="O23" s="58"/>
      <c r="P23" s="59"/>
    </row>
    <row r="24" spans="2:16" ht="17.25" customHeight="1" thickBot="1" x14ac:dyDescent="0.35">
      <c r="B24" s="52"/>
      <c r="C24" s="52"/>
      <c r="D24" s="52"/>
      <c r="E24" s="52"/>
      <c r="F24" s="52"/>
      <c r="K24" s="2" t="s">
        <v>93</v>
      </c>
      <c r="L24" s="7">
        <f>COUNTIF(L61:L277,TRUE)</f>
        <v>105</v>
      </c>
      <c r="M24" s="7">
        <f>COUNTIF(M61:M220,TRUE)</f>
        <v>102</v>
      </c>
      <c r="N24" s="60">
        <f>COUNTIF(K61:K277,TRUE)</f>
        <v>129</v>
      </c>
      <c r="O24" s="61"/>
      <c r="P24" s="62"/>
    </row>
    <row r="25" spans="2:16" ht="17.25" thickBot="1" x14ac:dyDescent="0.35">
      <c r="K25" s="2" t="s">
        <v>94</v>
      </c>
      <c r="L25" s="7">
        <f>ROUND(L24/K49*100,2)</f>
        <v>67.31</v>
      </c>
      <c r="M25" s="7">
        <f>ROUND(M24/K49*100,2)</f>
        <v>65.38</v>
      </c>
      <c r="N25" s="60">
        <f>ROUND(N24/K49*100,2)</f>
        <v>82.69</v>
      </c>
      <c r="O25" s="61"/>
      <c r="P25" s="62"/>
    </row>
    <row r="26" spans="2:16" ht="17.25" thickBot="1" x14ac:dyDescent="0.35">
      <c r="B26" s="44" t="s">
        <v>11</v>
      </c>
      <c r="C26" s="45" t="s">
        <v>12</v>
      </c>
      <c r="D26" s="45"/>
      <c r="E26" s="45"/>
      <c r="F26" s="45"/>
    </row>
    <row r="27" spans="2:16" ht="17.25" thickBot="1" x14ac:dyDescent="0.35">
      <c r="B27" s="44"/>
      <c r="C27" s="45"/>
      <c r="D27" s="45"/>
      <c r="E27" s="45"/>
      <c r="F27" s="45"/>
    </row>
    <row r="28" spans="2:16" ht="17.25" thickBot="1" x14ac:dyDescent="0.35">
      <c r="B28" s="44" t="s">
        <v>98</v>
      </c>
      <c r="C28" s="45" t="s">
        <v>99</v>
      </c>
      <c r="D28" s="45"/>
      <c r="E28" s="45"/>
      <c r="F28" s="45"/>
    </row>
    <row r="29" spans="2:16" ht="17.25" thickBot="1" x14ac:dyDescent="0.35">
      <c r="B29" s="44"/>
      <c r="C29" s="45"/>
      <c r="D29" s="45"/>
      <c r="E29" s="45"/>
      <c r="F29" s="45"/>
    </row>
    <row r="30" spans="2:16" x14ac:dyDescent="0.3">
      <c r="B30" s="46" t="s">
        <v>103</v>
      </c>
      <c r="C30" s="32" t="s">
        <v>104</v>
      </c>
      <c r="D30" s="33"/>
      <c r="E30" s="33"/>
      <c r="F30" s="34"/>
    </row>
    <row r="31" spans="2:16" x14ac:dyDescent="0.3">
      <c r="B31" s="47"/>
      <c r="C31" s="49"/>
      <c r="D31" s="50"/>
      <c r="E31" s="50"/>
      <c r="F31" s="51"/>
    </row>
    <row r="32" spans="2:16" x14ac:dyDescent="0.3">
      <c r="B32" s="47"/>
      <c r="C32" s="49"/>
      <c r="D32" s="50"/>
      <c r="E32" s="50"/>
      <c r="F32" s="51"/>
    </row>
    <row r="33" spans="2:11" ht="17.25" thickBot="1" x14ac:dyDescent="0.35">
      <c r="B33" s="48"/>
      <c r="C33" s="35"/>
      <c r="D33" s="36"/>
      <c r="E33" s="36"/>
      <c r="F33" s="37"/>
    </row>
    <row r="34" spans="2:11" ht="17.25" thickBot="1" x14ac:dyDescent="0.35">
      <c r="B34" s="44" t="s">
        <v>106</v>
      </c>
      <c r="C34" s="45" t="s">
        <v>107</v>
      </c>
      <c r="D34" s="45"/>
      <c r="E34" s="45"/>
      <c r="F34" s="45"/>
    </row>
    <row r="35" spans="2:11" ht="17.25" thickBot="1" x14ac:dyDescent="0.35">
      <c r="B35" s="44"/>
      <c r="C35" s="45"/>
      <c r="D35" s="45"/>
      <c r="E35" s="45"/>
      <c r="F35" s="45"/>
    </row>
    <row r="36" spans="2:11" ht="17.25" thickBot="1" x14ac:dyDescent="0.35">
      <c r="B36" s="44" t="s">
        <v>114</v>
      </c>
      <c r="C36" s="45" t="s">
        <v>117</v>
      </c>
      <c r="D36" s="45"/>
      <c r="E36" s="45"/>
      <c r="F36" s="45"/>
    </row>
    <row r="37" spans="2:11" ht="17.25" thickBot="1" x14ac:dyDescent="0.35">
      <c r="B37" s="44"/>
      <c r="C37" s="45"/>
      <c r="D37" s="45"/>
      <c r="E37" s="45"/>
      <c r="F37" s="45"/>
    </row>
    <row r="38" spans="2:11" ht="17.25" thickBot="1" x14ac:dyDescent="0.35">
      <c r="B38" s="44" t="s">
        <v>145</v>
      </c>
      <c r="C38" s="45" t="s">
        <v>146</v>
      </c>
      <c r="D38" s="45"/>
      <c r="E38" s="45"/>
      <c r="F38" s="45"/>
    </row>
    <row r="39" spans="2:11" ht="17.25" thickBot="1" x14ac:dyDescent="0.35">
      <c r="B39" s="44"/>
      <c r="C39" s="45"/>
      <c r="D39" s="45"/>
      <c r="E39" s="45"/>
      <c r="F39" s="45"/>
    </row>
    <row r="40" spans="2:11" ht="17.25" thickBot="1" x14ac:dyDescent="0.35">
      <c r="B40" s="44" t="s">
        <v>149</v>
      </c>
      <c r="C40" s="45" t="s">
        <v>150</v>
      </c>
      <c r="D40" s="45"/>
      <c r="E40" s="45"/>
      <c r="F40" s="45"/>
    </row>
    <row r="41" spans="2:11" ht="17.25" thickBot="1" x14ac:dyDescent="0.35">
      <c r="B41" s="44"/>
      <c r="C41" s="45"/>
      <c r="D41" s="45"/>
      <c r="E41" s="45"/>
      <c r="F41" s="45"/>
    </row>
    <row r="46" spans="2:11" ht="18.75" customHeight="1" x14ac:dyDescent="0.3"/>
    <row r="47" spans="2:11" hidden="1" x14ac:dyDescent="0.3"/>
    <row r="48" spans="2:11" hidden="1" x14ac:dyDescent="0.3">
      <c r="K48" s="24" t="s">
        <v>93</v>
      </c>
    </row>
    <row r="49" spans="1:20" hidden="1" x14ac:dyDescent="0.3">
      <c r="K49" s="25">
        <v>156</v>
      </c>
    </row>
    <row r="50" spans="1:20" hidden="1" x14ac:dyDescent="0.3"/>
    <row r="51" spans="1:20" hidden="1" x14ac:dyDescent="0.3">
      <c r="F51" t="s">
        <v>111</v>
      </c>
    </row>
    <row r="52" spans="1:20" hidden="1" x14ac:dyDescent="0.3">
      <c r="F52">
        <f>0.5-E4/200</f>
        <v>7.5000000000000011E-2</v>
      </c>
      <c r="L52">
        <f>-_xlfn.T.INV(F52,155)</f>
        <v>1.4467007970504018</v>
      </c>
    </row>
    <row r="53" spans="1:20" hidden="1" x14ac:dyDescent="0.3"/>
    <row r="54" spans="1:20" hidden="1" x14ac:dyDescent="0.3">
      <c r="P54" t="s">
        <v>110</v>
      </c>
      <c r="R54">
        <f>SQRT(SUM(R61:R215)/(K49-1))</f>
        <v>5.1845859157719963E-2</v>
      </c>
      <c r="T54">
        <f>R54*R56</f>
        <v>5.2011766331069645E-2</v>
      </c>
    </row>
    <row r="55" spans="1:20" hidden="1" x14ac:dyDescent="0.3">
      <c r="J55" t="s">
        <v>97</v>
      </c>
      <c r="K55">
        <f>L52*T54</f>
        <v>7.52454638071577E-2</v>
      </c>
      <c r="M55" s="18" t="s">
        <v>101</v>
      </c>
      <c r="R55">
        <f>AVERAGE(O61:O228)</f>
        <v>2.6560663858676567E-3</v>
      </c>
    </row>
    <row r="56" spans="1:20" hidden="1" x14ac:dyDescent="0.3">
      <c r="J56" t="s">
        <v>96</v>
      </c>
      <c r="K56">
        <f>-L52*T54</f>
        <v>-7.52454638071577E-2</v>
      </c>
      <c r="R56">
        <f>SQRT(1+1/K49)</f>
        <v>1.0032000081789556</v>
      </c>
    </row>
    <row r="57" spans="1:20" hidden="1" x14ac:dyDescent="0.3">
      <c r="E57" s="1" t="s">
        <v>136</v>
      </c>
      <c r="H57" t="s">
        <v>137</v>
      </c>
      <c r="N57">
        <f>COUNTIF(N61:N215,TRUE)</f>
        <v>53</v>
      </c>
      <c r="O57">
        <f>N57/156*100</f>
        <v>33.974358974358978</v>
      </c>
      <c r="S57">
        <f>R54/SQRT(125)</f>
        <v>4.6372346171416733E-3</v>
      </c>
    </row>
    <row r="58" spans="1:20" hidden="1" x14ac:dyDescent="0.3">
      <c r="E58" s="1" t="s">
        <v>138</v>
      </c>
    </row>
    <row r="59" spans="1:20" hidden="1" x14ac:dyDescent="0.3">
      <c r="A59" s="1"/>
      <c r="F59" s="1"/>
      <c r="G59" s="1"/>
    </row>
    <row r="60" spans="1:20" hidden="1" x14ac:dyDescent="0.3">
      <c r="A60" s="1" t="s">
        <v>6</v>
      </c>
      <c r="B60" s="1" t="s">
        <v>5</v>
      </c>
      <c r="C60" s="1" t="s">
        <v>4</v>
      </c>
      <c r="D60" s="1" t="s">
        <v>3</v>
      </c>
      <c r="E60" s="1" t="s">
        <v>2</v>
      </c>
      <c r="F60" s="1" t="s">
        <v>1</v>
      </c>
      <c r="G60" s="1" t="s">
        <v>0</v>
      </c>
      <c r="H60" s="1" t="s">
        <v>87</v>
      </c>
      <c r="I60" s="1" t="s">
        <v>88</v>
      </c>
      <c r="J60" s="1" t="s">
        <v>109</v>
      </c>
      <c r="K60" s="1" t="s">
        <v>90</v>
      </c>
      <c r="L60" s="1" t="s">
        <v>91</v>
      </c>
      <c r="M60" s="1" t="s">
        <v>92</v>
      </c>
      <c r="N60" s="1" t="s">
        <v>108</v>
      </c>
      <c r="O60" s="1" t="s">
        <v>89</v>
      </c>
      <c r="P60" s="1" t="s">
        <v>125</v>
      </c>
      <c r="Q60" s="1" t="s">
        <v>135</v>
      </c>
      <c r="S60" t="s">
        <v>112</v>
      </c>
    </row>
    <row r="61" spans="1:20" hidden="1" x14ac:dyDescent="0.3">
      <c r="A61" s="4" t="s">
        <v>50</v>
      </c>
      <c r="B61" s="5">
        <v>10</v>
      </c>
      <c r="C61" s="5">
        <v>28</v>
      </c>
      <c r="D61" s="5">
        <v>12</v>
      </c>
      <c r="E61" s="5">
        <v>41</v>
      </c>
      <c r="F61" s="5">
        <f t="shared" ref="F61:F92" si="0">ROUND(E61/C61,2)</f>
        <v>1.46</v>
      </c>
      <c r="G61" s="5">
        <f t="shared" ref="G61:G92" si="1">ROUND(D61/(B61/C61*E61),3)</f>
        <v>0.82</v>
      </c>
      <c r="H61" s="5">
        <v>1</v>
      </c>
      <c r="I61" s="6">
        <f>1.3776*EXP(-0.427*표1[[#This Row],[실제/이용자]])</f>
        <v>0.73854211911300149</v>
      </c>
      <c r="J61" s="1">
        <f>ABS(표1[[#This Row],[실제계수]]-표1[[#This Row],[계산값]])</f>
        <v>8.1457880886998457E-2</v>
      </c>
      <c r="K61" s="1" t="b">
        <f>IF(표1[[#This Row],[절댓값]]&lt;0.075,TRUE,FALSE)</f>
        <v>0</v>
      </c>
      <c r="L61" s="9" t="b">
        <f>IF(표1[[#This Row],[절댓값]]&lt;0.05,TRUE,FALSE)</f>
        <v>0</v>
      </c>
      <c r="M61" s="9" t="b">
        <f>IF(표1[[#This Row],[계산값]]&lt;0.75,IF(표1[[#This Row],[계산값]]&gt;0.6,TRUE,FALSE),FALSE)</f>
        <v>1</v>
      </c>
      <c r="N61" s="9" t="b">
        <f>IF(표1[[#This Row],[절댓값]]&lt;0.025,TRUE,FALSE)</f>
        <v>0</v>
      </c>
      <c r="O61" s="9">
        <f>표1[[#This Row],[실제계수]]-표1[[#This Row],[계산값]]</f>
        <v>8.1457880886998457E-2</v>
      </c>
      <c r="P61" s="9">
        <f>표1[[#This Row],[실제등수]]-표1[[#This Row],[등수]]</f>
        <v>2</v>
      </c>
      <c r="Q61" s="9">
        <f>ROUND(표1[[#This Row],[등수]]/표1[[#This Row],[이용자]],3)*100</f>
        <v>35.699999999999996</v>
      </c>
      <c r="R61">
        <f>표1[[#This Row],[차이]]^2</f>
        <v>6.6353863586004289E-3</v>
      </c>
      <c r="S61">
        <f>(O61-$R$55)/$S$57</f>
        <v>16.993277461062156</v>
      </c>
      <c r="T61">
        <f>_xlfn.NORM.S.DIST(S61,FALSE)</f>
        <v>7.8519977046918081E-64</v>
      </c>
    </row>
    <row r="62" spans="1:20" hidden="1" x14ac:dyDescent="0.3">
      <c r="A62" s="1" t="s">
        <v>69</v>
      </c>
      <c r="B62" s="1">
        <v>11</v>
      </c>
      <c r="C62" s="1">
        <v>32</v>
      </c>
      <c r="D62" s="1">
        <v>12</v>
      </c>
      <c r="E62" s="1">
        <v>57</v>
      </c>
      <c r="F62" s="1">
        <f t="shared" si="0"/>
        <v>1.78</v>
      </c>
      <c r="G62" s="1">
        <f t="shared" si="1"/>
        <v>0.61199999999999999</v>
      </c>
      <c r="H62" s="14">
        <v>2</v>
      </c>
      <c r="I62" s="6">
        <f>1.3776*EXP(-0.427*표1[[#This Row],[실제/이용자]])</f>
        <v>0.64421861557229987</v>
      </c>
      <c r="J62" s="1">
        <f>ABS(표1[[#This Row],[실제계수]]-표1[[#This Row],[계산값]])</f>
        <v>3.221861557229988E-2</v>
      </c>
      <c r="K62" s="1" t="b">
        <f>IF(표1[[#This Row],[절댓값]]&lt;0.075,TRUE,FALSE)</f>
        <v>1</v>
      </c>
      <c r="L62" s="9" t="b">
        <f>IF(표1[[#This Row],[절댓값]]&lt;0.05,TRUE,FALSE)</f>
        <v>1</v>
      </c>
      <c r="M62" s="9" t="b">
        <f>IF(표1[[#This Row],[계산값]]&lt;0.75,IF(표1[[#This Row],[계산값]]&gt;0.6,TRUE,FALSE),FALSE)</f>
        <v>1</v>
      </c>
      <c r="N62" s="9" t="b">
        <f>IF(표1[[#This Row],[절댓값]]&lt;0.025,TRUE,FALSE)</f>
        <v>0</v>
      </c>
      <c r="O62" s="9">
        <f>표1[[#This Row],[실제계수]]-표1[[#This Row],[계산값]]</f>
        <v>-3.221861557229988E-2</v>
      </c>
      <c r="P62" s="9">
        <f>표1[[#This Row],[실제등수]]-표1[[#This Row],[등수]]</f>
        <v>1</v>
      </c>
      <c r="Q62" s="9">
        <f>ROUND(표1[[#This Row],[등수]]/표1[[#This Row],[이용자]],3)*100</f>
        <v>34.4</v>
      </c>
      <c r="R62">
        <f>표1[[#This Row],[차이]]^2</f>
        <v>1.0380391893956443E-3</v>
      </c>
      <c r="S62">
        <f t="shared" ref="S62:S125" si="2">(O62-$R$55)/$S$57</f>
        <v>-7.5205774211320371</v>
      </c>
      <c r="T62">
        <f t="shared" ref="T62:T125" si="3">_xlfn.NORM.S.DIST(S62,FALSE)</f>
        <v>2.0857433241451802E-13</v>
      </c>
    </row>
    <row r="63" spans="1:20" hidden="1" x14ac:dyDescent="0.3">
      <c r="A63" s="1" t="s">
        <v>49</v>
      </c>
      <c r="B63" s="1">
        <v>14</v>
      </c>
      <c r="C63" s="1">
        <v>45</v>
      </c>
      <c r="D63" s="1">
        <v>14</v>
      </c>
      <c r="E63" s="1">
        <v>89</v>
      </c>
      <c r="F63" s="1">
        <f t="shared" si="0"/>
        <v>1.98</v>
      </c>
      <c r="G63" s="1">
        <f t="shared" si="1"/>
        <v>0.50600000000000001</v>
      </c>
      <c r="H63" s="14">
        <v>3</v>
      </c>
      <c r="I63" s="6">
        <f>1.3776*EXP(-0.427*표1[[#This Row],[실제/이용자]])</f>
        <v>0.59148607048986612</v>
      </c>
      <c r="J63" s="1">
        <f>ABS(표1[[#This Row],[실제계수]]-표1[[#This Row],[계산값]])</f>
        <v>8.5486070489866117E-2</v>
      </c>
      <c r="K63" s="1" t="b">
        <f>IF(표1[[#This Row],[절댓값]]&lt;0.075,TRUE,FALSE)</f>
        <v>0</v>
      </c>
      <c r="L63" s="9" t="b">
        <f>IF(표1[[#This Row],[절댓값]]&lt;0.05,TRUE,FALSE)</f>
        <v>0</v>
      </c>
      <c r="M63" s="9" t="b">
        <f>IF(표1[[#This Row],[계산값]]&lt;0.75,IF(표1[[#This Row],[계산값]]&gt;0.6,TRUE,FALSE),FALSE)</f>
        <v>0</v>
      </c>
      <c r="N63" s="9" t="b">
        <f>IF(표1[[#This Row],[절댓값]]&lt;0.025,TRUE,FALSE)</f>
        <v>0</v>
      </c>
      <c r="O63" s="9">
        <f>표1[[#This Row],[실제계수]]-표1[[#This Row],[계산값]]</f>
        <v>-8.5486070489866117E-2</v>
      </c>
      <c r="P63" s="9">
        <f>표1[[#This Row],[실제등수]]-표1[[#This Row],[등수]]</f>
        <v>0</v>
      </c>
      <c r="Q63" s="9">
        <f>ROUND(표1[[#This Row],[등수]]/표1[[#This Row],[이용자]],3)*100</f>
        <v>31.1</v>
      </c>
      <c r="R63">
        <f>표1[[#This Row],[차이]]^2</f>
        <v>7.3078682477983586E-3</v>
      </c>
      <c r="S63">
        <f t="shared" si="2"/>
        <v>-19.007478411791759</v>
      </c>
      <c r="T63">
        <f t="shared" si="3"/>
        <v>1.4094027399457241E-79</v>
      </c>
    </row>
    <row r="64" spans="1:20" hidden="1" x14ac:dyDescent="0.3">
      <c r="A64" s="14" t="s">
        <v>51</v>
      </c>
      <c r="B64" s="1">
        <v>47</v>
      </c>
      <c r="C64" s="1">
        <v>72</v>
      </c>
      <c r="D64" s="1">
        <v>52</v>
      </c>
      <c r="E64" s="1">
        <v>121</v>
      </c>
      <c r="F64" s="1">
        <f t="shared" si="0"/>
        <v>1.68</v>
      </c>
      <c r="G64" s="1">
        <f t="shared" si="1"/>
        <v>0.65800000000000003</v>
      </c>
      <c r="H64" s="14">
        <v>4</v>
      </c>
      <c r="I64" s="6">
        <f>1.3776*EXP(-0.427*표1[[#This Row],[실제/이용자]])</f>
        <v>0.67232249835707758</v>
      </c>
      <c r="J64" s="1">
        <f>ABS(표1[[#This Row],[실제계수]]-표1[[#This Row],[계산값]])</f>
        <v>1.4322498357077551E-2</v>
      </c>
      <c r="K64" s="1" t="b">
        <f>IF(표1[[#This Row],[절댓값]]&lt;0.075,TRUE,FALSE)</f>
        <v>1</v>
      </c>
      <c r="L64" s="9" t="b">
        <f>IF(표1[[#This Row],[절댓값]]&lt;0.05,TRUE,FALSE)</f>
        <v>1</v>
      </c>
      <c r="M64" s="9" t="b">
        <f>IF(표1[[#This Row],[계산값]]&lt;0.75,IF(표1[[#This Row],[계산값]]&gt;0.6,TRUE,FALSE),FALSE)</f>
        <v>1</v>
      </c>
      <c r="N64" s="9" t="b">
        <f>IF(표1[[#This Row],[절댓값]]&lt;0.025,TRUE,FALSE)</f>
        <v>1</v>
      </c>
      <c r="O64" s="9">
        <f>표1[[#This Row],[실제계수]]-표1[[#This Row],[계산값]]</f>
        <v>-1.4322498357077551E-2</v>
      </c>
      <c r="P64" s="9">
        <f>표1[[#This Row],[실제등수]]-표1[[#This Row],[등수]]</f>
        <v>5</v>
      </c>
      <c r="Q64" s="9">
        <f>ROUND(표1[[#This Row],[등수]]/표1[[#This Row],[이용자]],3)*100</f>
        <v>65.3</v>
      </c>
      <c r="R64">
        <f>표1[[#This Row],[차이]]^2</f>
        <v>2.0513395918848914E-4</v>
      </c>
      <c r="S64">
        <f t="shared" si="2"/>
        <v>-3.6613555588029656</v>
      </c>
      <c r="T64">
        <f t="shared" si="3"/>
        <v>4.8970822803919923E-4</v>
      </c>
    </row>
    <row r="65" spans="1:20" hidden="1" x14ac:dyDescent="0.3">
      <c r="A65" s="1" t="s">
        <v>68</v>
      </c>
      <c r="B65" s="1">
        <v>38</v>
      </c>
      <c r="C65" s="1">
        <v>91</v>
      </c>
      <c r="D65" s="1">
        <v>50</v>
      </c>
      <c r="E65" s="1">
        <v>169</v>
      </c>
      <c r="F65" s="1">
        <f t="shared" si="0"/>
        <v>1.86</v>
      </c>
      <c r="G65" s="1">
        <f t="shared" si="1"/>
        <v>0.70899999999999996</v>
      </c>
      <c r="H65" s="5">
        <v>5</v>
      </c>
      <c r="I65" s="6">
        <f>1.3776*EXP(-0.427*표1[[#This Row],[실제/이용자]])</f>
        <v>0.6225837352020801</v>
      </c>
      <c r="J65" s="1">
        <f>ABS(표1[[#This Row],[실제계수]]-표1[[#This Row],[계산값]])</f>
        <v>8.6416264797919862E-2</v>
      </c>
      <c r="K65" s="1" t="b">
        <f>IF(표1[[#This Row],[절댓값]]&lt;0.075,TRUE,FALSE)</f>
        <v>0</v>
      </c>
      <c r="L65" s="9" t="b">
        <f>IF(표1[[#This Row],[절댓값]]&lt;0.05,TRUE,FALSE)</f>
        <v>0</v>
      </c>
      <c r="M65" s="9" t="b">
        <f>IF(표1[[#This Row],[계산값]]&lt;0.75,IF(표1[[#This Row],[계산값]]&gt;0.6,TRUE,FALSE),FALSE)</f>
        <v>1</v>
      </c>
      <c r="N65" s="9" t="b">
        <f>IF(표1[[#This Row],[절댓값]]&lt;0.025,TRUE,FALSE)</f>
        <v>0</v>
      </c>
      <c r="O65" s="9">
        <f>표1[[#This Row],[실제계수]]-표1[[#This Row],[계산값]]</f>
        <v>8.6416264797919862E-2</v>
      </c>
      <c r="P65" s="9">
        <f>표1[[#This Row],[실제등수]]-표1[[#This Row],[등수]]</f>
        <v>12</v>
      </c>
      <c r="Q65" s="9">
        <f>ROUND(표1[[#This Row],[등수]]/표1[[#This Row],[이용자]],3)*100</f>
        <v>41.8</v>
      </c>
      <c r="R65">
        <f>표1[[#This Row],[차이]]^2</f>
        <v>7.4677708216242039E-3</v>
      </c>
      <c r="S65">
        <f t="shared" si="2"/>
        <v>18.062531945748482</v>
      </c>
      <c r="T65">
        <f t="shared" si="3"/>
        <v>5.6953953599122474E-72</v>
      </c>
    </row>
    <row r="66" spans="1:20" hidden="1" x14ac:dyDescent="0.3">
      <c r="A66" s="14" t="s">
        <v>56</v>
      </c>
      <c r="B66" s="1">
        <v>14</v>
      </c>
      <c r="C66" s="1">
        <v>29</v>
      </c>
      <c r="D66" s="1">
        <v>16</v>
      </c>
      <c r="E66" s="1">
        <v>48</v>
      </c>
      <c r="F66" s="1">
        <f t="shared" si="0"/>
        <v>1.66</v>
      </c>
      <c r="G66" s="1">
        <f t="shared" si="1"/>
        <v>0.69</v>
      </c>
      <c r="H66" s="14">
        <v>6</v>
      </c>
      <c r="I66" s="6">
        <f>1.3776*EXP(-0.427*표1[[#This Row],[실제/이용자]])</f>
        <v>0.67808871921116054</v>
      </c>
      <c r="J66" s="1">
        <f>ABS(표1[[#This Row],[실제계수]]-표1[[#This Row],[계산값]])</f>
        <v>1.1911280788839407E-2</v>
      </c>
      <c r="K66" s="1" t="b">
        <f>IF(표1[[#This Row],[절댓값]]&lt;0.075,TRUE,FALSE)</f>
        <v>1</v>
      </c>
      <c r="L66" s="9" t="b">
        <f>IF(표1[[#This Row],[절댓값]]&lt;0.05,TRUE,FALSE)</f>
        <v>1</v>
      </c>
      <c r="M66" s="9" t="b">
        <f>IF(표1[[#This Row],[계산값]]&lt;0.75,IF(표1[[#This Row],[계산값]]&gt;0.6,TRUE,FALSE),FALSE)</f>
        <v>1</v>
      </c>
      <c r="N66" s="9" t="b">
        <f>IF(표1[[#This Row],[절댓값]]&lt;0.025,TRUE,FALSE)</f>
        <v>1</v>
      </c>
      <c r="O66" s="9">
        <f>표1[[#This Row],[실제계수]]-표1[[#This Row],[계산값]]</f>
        <v>1.1911280788839407E-2</v>
      </c>
      <c r="P66" s="9">
        <f>표1[[#This Row],[실제등수]]-표1[[#This Row],[등수]]</f>
        <v>2</v>
      </c>
      <c r="Q66" s="9">
        <f>ROUND(표1[[#This Row],[등수]]/표1[[#This Row],[이용자]],3)*100</f>
        <v>48.3</v>
      </c>
      <c r="R66">
        <f>표1[[#This Row],[차이]]^2</f>
        <v>1.4187861003057473E-4</v>
      </c>
      <c r="S66">
        <f t="shared" si="2"/>
        <v>1.9958477771988461</v>
      </c>
      <c r="T66">
        <f t="shared" si="3"/>
        <v>5.4440729126303392E-2</v>
      </c>
    </row>
    <row r="67" spans="1:20" hidden="1" x14ac:dyDescent="0.3">
      <c r="A67" s="1" t="s">
        <v>74</v>
      </c>
      <c r="B67" s="1">
        <v>12</v>
      </c>
      <c r="C67" s="1">
        <v>29</v>
      </c>
      <c r="D67" s="1">
        <v>13</v>
      </c>
      <c r="E67" s="1">
        <v>61</v>
      </c>
      <c r="F67" s="1">
        <f t="shared" si="0"/>
        <v>2.1</v>
      </c>
      <c r="G67" s="1">
        <f t="shared" si="1"/>
        <v>0.51500000000000001</v>
      </c>
      <c r="H67" s="14">
        <v>7</v>
      </c>
      <c r="I67" s="6">
        <f>1.3776*EXP(-0.427*표1[[#This Row],[실제/이용자]])</f>
        <v>0.56194171450686137</v>
      </c>
      <c r="J67" s="1">
        <f>ABS(표1[[#This Row],[실제계수]]-표1[[#This Row],[계산값]])</f>
        <v>4.6941714506861354E-2</v>
      </c>
      <c r="K67" s="1" t="b">
        <f>IF(표1[[#This Row],[절댓값]]&lt;0.075,TRUE,FALSE)</f>
        <v>1</v>
      </c>
      <c r="L67" s="9" t="b">
        <f>IF(표1[[#This Row],[절댓값]]&lt;0.05,TRUE,FALSE)</f>
        <v>1</v>
      </c>
      <c r="M67" s="9" t="b">
        <f>IF(표1[[#This Row],[계산값]]&lt;0.75,IF(표1[[#This Row],[계산값]]&gt;0.6,TRUE,FALSE),FALSE)</f>
        <v>0</v>
      </c>
      <c r="N67" s="9" t="b">
        <f>IF(표1[[#This Row],[절댓값]]&lt;0.025,TRUE,FALSE)</f>
        <v>0</v>
      </c>
      <c r="O67" s="9">
        <f>표1[[#This Row],[실제계수]]-표1[[#This Row],[계산값]]</f>
        <v>-4.6941714506861354E-2</v>
      </c>
      <c r="P67" s="9">
        <f>표1[[#This Row],[실제등수]]-표1[[#This Row],[등수]]</f>
        <v>1</v>
      </c>
      <c r="Q67" s="9">
        <f>ROUND(표1[[#This Row],[등수]]/표1[[#This Row],[이용자]],3)*100</f>
        <v>41.4</v>
      </c>
      <c r="R67">
        <f>표1[[#This Row],[차이]]^2</f>
        <v>2.2035245608436776E-3</v>
      </c>
      <c r="S67">
        <f t="shared" si="2"/>
        <v>-10.695551333415256</v>
      </c>
      <c r="T67">
        <f t="shared" si="3"/>
        <v>5.7595809583797925E-26</v>
      </c>
    </row>
    <row r="68" spans="1:20" hidden="1" x14ac:dyDescent="0.3">
      <c r="A68" s="1" t="s">
        <v>44</v>
      </c>
      <c r="B68" s="1">
        <v>9</v>
      </c>
      <c r="C68" s="1">
        <v>25</v>
      </c>
      <c r="D68" s="1">
        <v>12</v>
      </c>
      <c r="E68" s="1">
        <v>46</v>
      </c>
      <c r="F68" s="1">
        <f t="shared" si="0"/>
        <v>1.84</v>
      </c>
      <c r="G68" s="1">
        <f t="shared" si="1"/>
        <v>0.72499999999999998</v>
      </c>
      <c r="H68" s="14">
        <v>8</v>
      </c>
      <c r="I68" s="6">
        <f>1.3776*EXP(-0.427*표1[[#This Row],[실제/이용자]])</f>
        <v>0.62792336808080673</v>
      </c>
      <c r="J68" s="1">
        <f>ABS(표1[[#This Row],[실제계수]]-표1[[#This Row],[계산값]])</f>
        <v>9.7076631919193246E-2</v>
      </c>
      <c r="K68" s="1" t="b">
        <f>IF(표1[[#This Row],[절댓값]]&lt;0.075,TRUE,FALSE)</f>
        <v>0</v>
      </c>
      <c r="L68" s="9" t="b">
        <f>IF(표1[[#This Row],[절댓값]]&lt;0.05,TRUE,FALSE)</f>
        <v>0</v>
      </c>
      <c r="M68" s="9" t="b">
        <f>IF(표1[[#This Row],[계산값]]&lt;0.75,IF(표1[[#This Row],[계산값]]&gt;0.6,TRUE,FALSE),FALSE)</f>
        <v>1</v>
      </c>
      <c r="N68" s="9" t="b">
        <f>IF(표1[[#This Row],[절댓값]]&lt;0.025,TRUE,FALSE)</f>
        <v>0</v>
      </c>
      <c r="O68" s="9">
        <f>표1[[#This Row],[실제계수]]-표1[[#This Row],[계산값]]</f>
        <v>9.7076631919193246E-2</v>
      </c>
      <c r="P68" s="9">
        <f>표1[[#This Row],[실제등수]]-표1[[#This Row],[등수]]</f>
        <v>3</v>
      </c>
      <c r="Q68" s="9">
        <f>ROUND(표1[[#This Row],[등수]]/표1[[#This Row],[이용자]],3)*100</f>
        <v>36</v>
      </c>
      <c r="R68">
        <f>표1[[#This Row],[차이]]^2</f>
        <v>9.4238724647745294E-3</v>
      </c>
      <c r="S68">
        <f t="shared" si="2"/>
        <v>20.361394953858319</v>
      </c>
      <c r="T68">
        <f t="shared" si="3"/>
        <v>3.7550541119446067E-91</v>
      </c>
    </row>
    <row r="69" spans="1:20" hidden="1" x14ac:dyDescent="0.3">
      <c r="A69" s="1" t="s">
        <v>62</v>
      </c>
      <c r="B69" s="1">
        <v>18</v>
      </c>
      <c r="C69" s="1">
        <v>35</v>
      </c>
      <c r="D69" s="1">
        <v>20</v>
      </c>
      <c r="E69" s="1">
        <v>74</v>
      </c>
      <c r="F69" s="1">
        <f t="shared" si="0"/>
        <v>2.11</v>
      </c>
      <c r="G69" s="1">
        <f t="shared" si="1"/>
        <v>0.52600000000000002</v>
      </c>
      <c r="H69" s="5">
        <v>9</v>
      </c>
      <c r="I69" s="6">
        <f>1.3776*EXP(-0.427*표1[[#This Row],[실제/이용자]])</f>
        <v>0.55954733901562403</v>
      </c>
      <c r="J69" s="1">
        <f>ABS(표1[[#This Row],[실제계수]]-표1[[#This Row],[계산값]])</f>
        <v>3.3547339015624011E-2</v>
      </c>
      <c r="K69" s="1" t="b">
        <f>IF(표1[[#This Row],[절댓값]]&lt;0.075,TRUE,FALSE)</f>
        <v>1</v>
      </c>
      <c r="L69" s="9" t="b">
        <f>IF(표1[[#This Row],[절댓값]]&lt;0.05,TRUE,FALSE)</f>
        <v>1</v>
      </c>
      <c r="M69" s="9" t="b">
        <f>IF(표1[[#This Row],[계산값]]&lt;0.75,IF(표1[[#This Row],[계산값]]&gt;0.6,TRUE,FALSE),FALSE)</f>
        <v>0</v>
      </c>
      <c r="N69" s="9" t="b">
        <f>IF(표1[[#This Row],[절댓값]]&lt;0.025,TRUE,FALSE)</f>
        <v>0</v>
      </c>
      <c r="O69" s="9">
        <f>표1[[#This Row],[실제계수]]-표1[[#This Row],[계산값]]</f>
        <v>-3.3547339015624011E-2</v>
      </c>
      <c r="P69" s="9">
        <f>표1[[#This Row],[실제등수]]-표1[[#This Row],[등수]]</f>
        <v>2</v>
      </c>
      <c r="Q69" s="9">
        <f>ROUND(표1[[#This Row],[등수]]/표1[[#This Row],[이용자]],3)*100</f>
        <v>51.4</v>
      </c>
      <c r="R69">
        <f>표1[[#This Row],[차이]]^2</f>
        <v>1.1254239550292091E-3</v>
      </c>
      <c r="S69">
        <f t="shared" si="2"/>
        <v>-7.8071110026792088</v>
      </c>
      <c r="T69">
        <f t="shared" si="3"/>
        <v>2.3204512350552106E-14</v>
      </c>
    </row>
    <row r="70" spans="1:20" hidden="1" x14ac:dyDescent="0.3">
      <c r="A70" s="1" t="s">
        <v>62</v>
      </c>
      <c r="B70" s="1">
        <v>12</v>
      </c>
      <c r="C70" s="1">
        <v>35</v>
      </c>
      <c r="D70" s="1">
        <v>12</v>
      </c>
      <c r="E70" s="1">
        <v>74</v>
      </c>
      <c r="F70" s="1">
        <f t="shared" si="0"/>
        <v>2.11</v>
      </c>
      <c r="G70" s="1">
        <f t="shared" si="1"/>
        <v>0.47299999999999998</v>
      </c>
      <c r="H70" s="14">
        <v>10</v>
      </c>
      <c r="I70" s="6">
        <f>1.3776*EXP(-0.427*표1[[#This Row],[실제/이용자]])</f>
        <v>0.55954733901562403</v>
      </c>
      <c r="J70" s="1">
        <f>ABS(표1[[#This Row],[실제계수]]-표1[[#This Row],[계산값]])</f>
        <v>8.6547339015624059E-2</v>
      </c>
      <c r="K70" s="1" t="b">
        <f>IF(표1[[#This Row],[절댓값]]&lt;0.075,TRUE,FALSE)</f>
        <v>0</v>
      </c>
      <c r="L70" s="9" t="b">
        <f>IF(표1[[#This Row],[절댓값]]&lt;0.05,TRUE,FALSE)</f>
        <v>0</v>
      </c>
      <c r="M70" s="9" t="b">
        <f>IF(표1[[#This Row],[계산값]]&lt;0.75,IF(표1[[#This Row],[계산값]]&gt;0.6,TRUE,FALSE),FALSE)</f>
        <v>0</v>
      </c>
      <c r="N70" s="9" t="b">
        <f>IF(표1[[#This Row],[절댓값]]&lt;0.025,TRUE,FALSE)</f>
        <v>0</v>
      </c>
      <c r="O70" s="9">
        <f>표1[[#This Row],[실제계수]]-표1[[#This Row],[계산값]]</f>
        <v>-8.6547339015624059E-2</v>
      </c>
      <c r="P70" s="9">
        <f>표1[[#This Row],[실제등수]]-표1[[#This Row],[등수]]</f>
        <v>0</v>
      </c>
      <c r="Q70" s="9">
        <f>ROUND(표1[[#This Row],[등수]]/표1[[#This Row],[이용자]],3)*100</f>
        <v>34.300000000000004</v>
      </c>
      <c r="R70">
        <f>표1[[#This Row],[차이]]^2</f>
        <v>7.4904418906853627E-3</v>
      </c>
      <c r="S70">
        <f t="shared" si="2"/>
        <v>-19.23633647341213</v>
      </c>
      <c r="T70">
        <f t="shared" si="3"/>
        <v>1.7720437476179503E-81</v>
      </c>
    </row>
    <row r="71" spans="1:20" hidden="1" x14ac:dyDescent="0.3">
      <c r="A71" s="1" t="s">
        <v>53</v>
      </c>
      <c r="B71" s="1">
        <v>10</v>
      </c>
      <c r="C71" s="1">
        <v>22</v>
      </c>
      <c r="D71" s="1">
        <v>10</v>
      </c>
      <c r="E71" s="1">
        <v>40</v>
      </c>
      <c r="F71" s="1">
        <f t="shared" si="0"/>
        <v>1.82</v>
      </c>
      <c r="G71" s="1">
        <f t="shared" si="1"/>
        <v>0.55000000000000004</v>
      </c>
      <c r="H71" s="14">
        <v>11</v>
      </c>
      <c r="I71" s="6">
        <f>1.3776*EXP(-0.427*표1[[#This Row],[실제/이용자]])</f>
        <v>0.6333087966937736</v>
      </c>
      <c r="J71" s="1">
        <f>ABS(표1[[#This Row],[실제계수]]-표1[[#This Row],[계산값]])</f>
        <v>8.3308796693773557E-2</v>
      </c>
      <c r="K71" s="1" t="b">
        <f>IF(표1[[#This Row],[절댓값]]&lt;0.075,TRUE,FALSE)</f>
        <v>0</v>
      </c>
      <c r="L71" s="9" t="b">
        <f>IF(표1[[#This Row],[절댓값]]&lt;0.05,TRUE,FALSE)</f>
        <v>0</v>
      </c>
      <c r="M71" s="9" t="b">
        <f>IF(표1[[#This Row],[계산값]]&lt;0.75,IF(표1[[#This Row],[계산값]]&gt;0.6,TRUE,FALSE),FALSE)</f>
        <v>1</v>
      </c>
      <c r="N71" s="9" t="b">
        <f>IF(표1[[#This Row],[절댓값]]&lt;0.025,TRUE,FALSE)</f>
        <v>0</v>
      </c>
      <c r="O71" s="9">
        <f>표1[[#This Row],[실제계수]]-표1[[#This Row],[계산값]]</f>
        <v>-8.3308796693773557E-2</v>
      </c>
      <c r="P71" s="9">
        <f>표1[[#This Row],[실제등수]]-표1[[#This Row],[등수]]</f>
        <v>0</v>
      </c>
      <c r="Q71" s="9">
        <f>ROUND(표1[[#This Row],[등수]]/표1[[#This Row],[이용자]],3)*100</f>
        <v>45.5</v>
      </c>
      <c r="R71">
        <f>표1[[#This Row],[차이]]^2</f>
        <v>6.9403556065644962E-3</v>
      </c>
      <c r="S71">
        <f t="shared" si="2"/>
        <v>-18.537958541469862</v>
      </c>
      <c r="T71">
        <f t="shared" si="3"/>
        <v>9.483705275166613E-76</v>
      </c>
    </row>
    <row r="72" spans="1:20" hidden="1" x14ac:dyDescent="0.3">
      <c r="A72" s="1" t="s">
        <v>71</v>
      </c>
      <c r="B72" s="1">
        <v>10</v>
      </c>
      <c r="C72" s="1">
        <v>22</v>
      </c>
      <c r="D72" s="1">
        <v>10</v>
      </c>
      <c r="E72" s="1">
        <v>29</v>
      </c>
      <c r="F72" s="1">
        <f t="shared" si="0"/>
        <v>1.32</v>
      </c>
      <c r="G72" s="1">
        <f t="shared" si="1"/>
        <v>0.75900000000000001</v>
      </c>
      <c r="H72" s="14">
        <v>12</v>
      </c>
      <c r="I72" s="6">
        <f>1.3776*EXP(-0.427*표1[[#This Row],[실제/이용자]])</f>
        <v>0.78403850579084367</v>
      </c>
      <c r="J72" s="1">
        <f>ABS(표1[[#This Row],[실제계수]]-표1[[#This Row],[계산값]])</f>
        <v>2.5038505790843657E-2</v>
      </c>
      <c r="K72" s="1" t="b">
        <f>IF(표1[[#This Row],[절댓값]]&lt;0.075,TRUE,FALSE)</f>
        <v>1</v>
      </c>
      <c r="L72" s="9" t="b">
        <f>IF(표1[[#This Row],[절댓값]]&lt;0.05,TRUE,FALSE)</f>
        <v>1</v>
      </c>
      <c r="M72" s="9" t="b">
        <f>IF(표1[[#This Row],[계산값]]&lt;0.75,IF(표1[[#This Row],[계산값]]&gt;0.6,TRUE,FALSE),FALSE)</f>
        <v>0</v>
      </c>
      <c r="N72" s="9" t="b">
        <f>IF(표1[[#This Row],[절댓값]]&lt;0.025,TRUE,FALSE)</f>
        <v>0</v>
      </c>
      <c r="O72" s="9">
        <f>표1[[#This Row],[실제계수]]-표1[[#This Row],[계산값]]</f>
        <v>-2.5038505790843657E-2</v>
      </c>
      <c r="P72" s="9">
        <f>표1[[#This Row],[실제등수]]-표1[[#This Row],[등수]]</f>
        <v>0</v>
      </c>
      <c r="Q72" s="9">
        <f>ROUND(표1[[#This Row],[등수]]/표1[[#This Row],[이용자]],3)*100</f>
        <v>45.5</v>
      </c>
      <c r="R72">
        <f>표1[[#This Row],[차이]]^2</f>
        <v>6.2692677223811133E-4</v>
      </c>
      <c r="S72">
        <f t="shared" si="2"/>
        <v>-5.9722171645871693</v>
      </c>
      <c r="T72">
        <f t="shared" si="3"/>
        <v>7.1752555177886292E-9</v>
      </c>
    </row>
    <row r="73" spans="1:20" hidden="1" x14ac:dyDescent="0.3">
      <c r="A73" s="1" t="s">
        <v>57</v>
      </c>
      <c r="B73" s="1">
        <v>17</v>
      </c>
      <c r="C73" s="1">
        <v>29</v>
      </c>
      <c r="D73" s="1">
        <v>22</v>
      </c>
      <c r="E73" s="1">
        <v>71</v>
      </c>
      <c r="F73" s="1">
        <f t="shared" si="0"/>
        <v>2.4500000000000002</v>
      </c>
      <c r="G73" s="1">
        <f t="shared" si="1"/>
        <v>0.52900000000000003</v>
      </c>
      <c r="H73" s="5">
        <v>13</v>
      </c>
      <c r="I73" s="6">
        <f>1.3776*EXP(-0.427*표1[[#This Row],[실제/이용자]])</f>
        <v>0.48393380637396294</v>
      </c>
      <c r="J73" s="1">
        <f>ABS(표1[[#This Row],[실제계수]]-표1[[#This Row],[계산값]])</f>
        <v>4.5066193626037088E-2</v>
      </c>
      <c r="K73" s="1" t="b">
        <f>IF(표1[[#This Row],[절댓값]]&lt;0.075,TRUE,FALSE)</f>
        <v>1</v>
      </c>
      <c r="L73" s="9" t="b">
        <f>IF(표1[[#This Row],[절댓값]]&lt;0.05,TRUE,FALSE)</f>
        <v>1</v>
      </c>
      <c r="M73" s="9" t="b">
        <f>IF(표1[[#This Row],[계산값]]&lt;0.75,IF(표1[[#This Row],[계산값]]&gt;0.6,TRUE,FALSE),FALSE)</f>
        <v>0</v>
      </c>
      <c r="N73" s="9" t="b">
        <f>IF(표1[[#This Row],[절댓값]]&lt;0.025,TRUE,FALSE)</f>
        <v>0</v>
      </c>
      <c r="O73" s="9">
        <f>표1[[#This Row],[실제계수]]-표1[[#This Row],[계산값]]</f>
        <v>4.5066193626037088E-2</v>
      </c>
      <c r="P73" s="9">
        <f>표1[[#This Row],[실제등수]]-표1[[#This Row],[등수]]</f>
        <v>5</v>
      </c>
      <c r="Q73" s="9">
        <f>ROUND(표1[[#This Row],[등수]]/표1[[#This Row],[이용자]],3)*100</f>
        <v>58.599999999999994</v>
      </c>
      <c r="R73">
        <f>표1[[#This Row],[차이]]^2</f>
        <v>2.0309618079394657E-3</v>
      </c>
      <c r="S73">
        <f t="shared" si="2"/>
        <v>9.1455642730258155</v>
      </c>
      <c r="T73">
        <f t="shared" si="3"/>
        <v>2.7442430956782071E-19</v>
      </c>
    </row>
    <row r="74" spans="1:20" hidden="1" x14ac:dyDescent="0.3">
      <c r="A74" s="1" t="s">
        <v>75</v>
      </c>
      <c r="B74" s="1">
        <v>21</v>
      </c>
      <c r="C74" s="1">
        <v>54</v>
      </c>
      <c r="D74" s="1">
        <v>26</v>
      </c>
      <c r="E74" s="1">
        <v>117</v>
      </c>
      <c r="F74" s="1">
        <f t="shared" si="0"/>
        <v>2.17</v>
      </c>
      <c r="G74" s="1">
        <f t="shared" si="1"/>
        <v>0.57099999999999995</v>
      </c>
      <c r="H74" s="14">
        <v>14</v>
      </c>
      <c r="I74" s="6">
        <f>1.3776*EXP(-0.427*표1[[#This Row],[실제/이용자]])</f>
        <v>0.54539381697813061</v>
      </c>
      <c r="J74" s="1">
        <f>ABS(표1[[#This Row],[실제계수]]-표1[[#This Row],[계산값]])</f>
        <v>2.5606183021869344E-2</v>
      </c>
      <c r="K74" s="1" t="b">
        <f>IF(표1[[#This Row],[절댓값]]&lt;0.075,TRUE,FALSE)</f>
        <v>1</v>
      </c>
      <c r="L74" s="9" t="b">
        <f>IF(표1[[#This Row],[절댓값]]&lt;0.05,TRUE,FALSE)</f>
        <v>1</v>
      </c>
      <c r="M74" s="9" t="b">
        <f>IF(표1[[#This Row],[계산값]]&lt;0.75,IF(표1[[#This Row],[계산값]]&gt;0.6,TRUE,FALSE),FALSE)</f>
        <v>0</v>
      </c>
      <c r="N74" s="9" t="b">
        <f>IF(표1[[#This Row],[절댓값]]&lt;0.025,TRUE,FALSE)</f>
        <v>0</v>
      </c>
      <c r="O74" s="9">
        <f>표1[[#This Row],[실제계수]]-표1[[#This Row],[계산값]]</f>
        <v>2.5606183021869344E-2</v>
      </c>
      <c r="P74" s="9">
        <f>표1[[#This Row],[실제등수]]-표1[[#This Row],[등수]]</f>
        <v>5</v>
      </c>
      <c r="Q74" s="9">
        <f>ROUND(표1[[#This Row],[등수]]/표1[[#This Row],[이용자]],3)*100</f>
        <v>38.9</v>
      </c>
      <c r="R74">
        <f>표1[[#This Row],[차이]]^2</f>
        <v>6.5567660894946984E-4</v>
      </c>
      <c r="S74">
        <f t="shared" si="2"/>
        <v>4.9490954266505973</v>
      </c>
      <c r="T74">
        <f t="shared" si="3"/>
        <v>1.9151563298989224E-6</v>
      </c>
    </row>
    <row r="75" spans="1:20" hidden="1" x14ac:dyDescent="0.3">
      <c r="A75" s="1" t="s">
        <v>75</v>
      </c>
      <c r="B75" s="1">
        <v>16</v>
      </c>
      <c r="C75" s="1">
        <v>54</v>
      </c>
      <c r="D75" s="1">
        <v>21</v>
      </c>
      <c r="E75" s="1">
        <v>117</v>
      </c>
      <c r="F75" s="1">
        <f t="shared" si="0"/>
        <v>2.17</v>
      </c>
      <c r="G75" s="1">
        <f t="shared" si="1"/>
        <v>0.60599999999999998</v>
      </c>
      <c r="H75" s="14">
        <v>15</v>
      </c>
      <c r="I75" s="6">
        <f>1.3776*EXP(-0.427*표1[[#This Row],[실제/이용자]])</f>
        <v>0.54539381697813061</v>
      </c>
      <c r="J75" s="1">
        <f>ABS(표1[[#This Row],[실제계수]]-표1[[#This Row],[계산값]])</f>
        <v>6.0606183021869375E-2</v>
      </c>
      <c r="K75" s="1" t="b">
        <f>IF(표1[[#This Row],[절댓값]]&lt;0.075,TRUE,FALSE)</f>
        <v>1</v>
      </c>
      <c r="L75" s="9" t="b">
        <f>IF(표1[[#This Row],[절댓값]]&lt;0.05,TRUE,FALSE)</f>
        <v>0</v>
      </c>
      <c r="M75" s="9" t="b">
        <f>IF(표1[[#This Row],[계산값]]&lt;0.75,IF(표1[[#This Row],[계산값]]&gt;0.6,TRUE,FALSE),FALSE)</f>
        <v>0</v>
      </c>
      <c r="N75" s="9" t="b">
        <f>IF(표1[[#This Row],[절댓값]]&lt;0.025,TRUE,FALSE)</f>
        <v>0</v>
      </c>
      <c r="O75" s="9">
        <f>표1[[#This Row],[실제계수]]-표1[[#This Row],[계산값]]</f>
        <v>6.0606183021869375E-2</v>
      </c>
      <c r="P75" s="9">
        <f>표1[[#This Row],[실제등수]]-표1[[#This Row],[등수]]</f>
        <v>5</v>
      </c>
      <c r="Q75" s="9">
        <f>ROUND(표1[[#This Row],[등수]]/표1[[#This Row],[이용자]],3)*100</f>
        <v>29.599999999999998</v>
      </c>
      <c r="R75">
        <f>표1[[#This Row],[차이]]^2</f>
        <v>3.6731094204803276E-3</v>
      </c>
      <c r="S75">
        <f t="shared" si="2"/>
        <v>12.4966971526063</v>
      </c>
      <c r="T75">
        <f t="shared" si="3"/>
        <v>4.8930697125391033E-35</v>
      </c>
    </row>
    <row r="76" spans="1:20" hidden="1" x14ac:dyDescent="0.3">
      <c r="A76" s="1" t="s">
        <v>52</v>
      </c>
      <c r="B76" s="1">
        <v>44</v>
      </c>
      <c r="C76" s="1">
        <v>86</v>
      </c>
      <c r="D76" s="1">
        <v>58</v>
      </c>
      <c r="E76" s="1">
        <v>152</v>
      </c>
      <c r="F76" s="1">
        <f t="shared" si="0"/>
        <v>1.77</v>
      </c>
      <c r="G76" s="1">
        <f t="shared" si="1"/>
        <v>0.746</v>
      </c>
      <c r="H76" s="14">
        <v>16</v>
      </c>
      <c r="I76" s="6">
        <f>1.3776*EXP(-0.427*표1[[#This Row],[실제/이용자]])</f>
        <v>0.64697531041574052</v>
      </c>
      <c r="J76" s="1">
        <f>ABS(표1[[#This Row],[실제계수]]-표1[[#This Row],[계산값]])</f>
        <v>9.9024689584259473E-2</v>
      </c>
      <c r="K76" s="1" t="b">
        <f>IF(표1[[#This Row],[절댓값]]&lt;0.075,TRUE,FALSE)</f>
        <v>0</v>
      </c>
      <c r="L76" s="9" t="b">
        <f>IF(표1[[#This Row],[절댓값]]&lt;0.05,TRUE,FALSE)</f>
        <v>0</v>
      </c>
      <c r="M76" s="9" t="b">
        <f>IF(표1[[#This Row],[계산값]]&lt;0.75,IF(표1[[#This Row],[계산값]]&gt;0.6,TRUE,FALSE),FALSE)</f>
        <v>1</v>
      </c>
      <c r="N76" s="9" t="b">
        <f>IF(표1[[#This Row],[절댓값]]&lt;0.025,TRUE,FALSE)</f>
        <v>0</v>
      </c>
      <c r="O76" s="9">
        <f>표1[[#This Row],[실제계수]]-표1[[#This Row],[계산값]]</f>
        <v>9.9024689584259473E-2</v>
      </c>
      <c r="P76" s="9">
        <f>표1[[#This Row],[실제등수]]-표1[[#This Row],[등수]]</f>
        <v>14</v>
      </c>
      <c r="Q76" s="9">
        <f>ROUND(표1[[#This Row],[등수]]/표1[[#This Row],[이용자]],3)*100</f>
        <v>51.2</v>
      </c>
      <c r="R76">
        <f>표1[[#This Row],[차이]]^2</f>
        <v>9.8058891472589463E-3</v>
      </c>
      <c r="S76">
        <f t="shared" si="2"/>
        <v>20.781485336575894</v>
      </c>
      <c r="T76">
        <f t="shared" si="3"/>
        <v>6.6298282843779902E-95</v>
      </c>
    </row>
    <row r="77" spans="1:20" hidden="1" x14ac:dyDescent="0.3">
      <c r="A77" s="1" t="s">
        <v>70</v>
      </c>
      <c r="B77" s="1">
        <v>55</v>
      </c>
      <c r="C77" s="1">
        <v>111</v>
      </c>
      <c r="D77" s="1">
        <v>59</v>
      </c>
      <c r="E77" s="1">
        <v>196</v>
      </c>
      <c r="F77" s="1">
        <f t="shared" si="0"/>
        <v>1.77</v>
      </c>
      <c r="G77" s="1">
        <f t="shared" si="1"/>
        <v>0.60799999999999998</v>
      </c>
      <c r="H77" s="5">
        <v>17</v>
      </c>
      <c r="I77" s="6">
        <f>1.3776*EXP(-0.427*표1[[#This Row],[실제/이용자]])</f>
        <v>0.64697531041574052</v>
      </c>
      <c r="J77" s="1">
        <f>ABS(표1[[#This Row],[실제계수]]-표1[[#This Row],[계산값]])</f>
        <v>3.8975310415740538E-2</v>
      </c>
      <c r="K77" s="1" t="b">
        <f>IF(표1[[#This Row],[절댓값]]&lt;0.075,TRUE,FALSE)</f>
        <v>1</v>
      </c>
      <c r="L77" s="9" t="b">
        <f>IF(표1[[#This Row],[절댓값]]&lt;0.05,TRUE,FALSE)</f>
        <v>1</v>
      </c>
      <c r="M77" s="9" t="b">
        <f>IF(표1[[#This Row],[계산값]]&lt;0.75,IF(표1[[#This Row],[계산값]]&gt;0.6,TRUE,FALSE),FALSE)</f>
        <v>1</v>
      </c>
      <c r="N77" s="9" t="b">
        <f>IF(표1[[#This Row],[절댓값]]&lt;0.025,TRUE,FALSE)</f>
        <v>0</v>
      </c>
      <c r="O77" s="9">
        <f>표1[[#This Row],[실제계수]]-표1[[#This Row],[계산값]]</f>
        <v>-3.8975310415740538E-2</v>
      </c>
      <c r="P77" s="9">
        <f>표1[[#This Row],[실제등수]]-표1[[#This Row],[등수]]</f>
        <v>4</v>
      </c>
      <c r="Q77" s="9">
        <f>ROUND(표1[[#This Row],[등수]]/표1[[#This Row],[이용자]],3)*100</f>
        <v>49.5</v>
      </c>
      <c r="R77">
        <f>표1[[#This Row],[차이]]^2</f>
        <v>1.5190748220033328E-3</v>
      </c>
      <c r="S77">
        <f t="shared" si="2"/>
        <v>-8.9776300400494282</v>
      </c>
      <c r="T77">
        <f t="shared" si="3"/>
        <v>1.2569304182788641E-18</v>
      </c>
    </row>
    <row r="78" spans="1:20" hidden="1" x14ac:dyDescent="0.3">
      <c r="A78" s="16" t="s">
        <v>45</v>
      </c>
      <c r="B78" s="16">
        <v>20</v>
      </c>
      <c r="C78" s="16">
        <v>68</v>
      </c>
      <c r="D78" s="16">
        <v>22</v>
      </c>
      <c r="E78" s="16">
        <v>266</v>
      </c>
      <c r="F78" s="16">
        <f t="shared" si="0"/>
        <v>3.91</v>
      </c>
      <c r="G78" s="16">
        <f t="shared" si="1"/>
        <v>0.28100000000000003</v>
      </c>
      <c r="H78" s="16">
        <v>18</v>
      </c>
      <c r="I78" s="6">
        <f>1.3776*EXP(-0.427*표1[[#This Row],[실제/이용자]])</f>
        <v>0.25944069314013324</v>
      </c>
      <c r="J78" s="1">
        <f>ABS(표1[[#This Row],[실제계수]]-표1[[#This Row],[계산값]])</f>
        <v>2.1559306859866789E-2</v>
      </c>
      <c r="K78" s="1" t="b">
        <f>IF(표1[[#This Row],[절댓값]]&lt;0.075,TRUE,FALSE)</f>
        <v>1</v>
      </c>
      <c r="L78" s="9" t="b">
        <f>IF(표1[[#This Row],[절댓값]]&lt;0.05,TRUE,FALSE)</f>
        <v>1</v>
      </c>
      <c r="M78" s="9" t="b">
        <f>IF(표1[[#This Row],[계산값]]&lt;0.75,IF(표1[[#This Row],[계산값]]&gt;0.6,TRUE,FALSE),FALSE)</f>
        <v>0</v>
      </c>
      <c r="N78" s="9" t="b">
        <f>IF(표1[[#This Row],[절댓값]]&lt;0.025,TRUE,FALSE)</f>
        <v>1</v>
      </c>
      <c r="O78" s="9">
        <f>표1[[#This Row],[실제계수]]-표1[[#This Row],[계산값]]</f>
        <v>2.1559306859866789E-2</v>
      </c>
      <c r="P78" s="9">
        <f>표1[[#This Row],[실제등수]]-표1[[#This Row],[등수]]</f>
        <v>2</v>
      </c>
      <c r="Q78" s="9">
        <f>ROUND(표1[[#This Row],[등수]]/표1[[#This Row],[이용자]],3)*100</f>
        <v>29.4</v>
      </c>
      <c r="R78">
        <f>표1[[#This Row],[차이]]^2</f>
        <v>4.6480371227789922E-4</v>
      </c>
      <c r="S78">
        <f t="shared" si="2"/>
        <v>4.0764037265060411</v>
      </c>
      <c r="T78">
        <f t="shared" si="3"/>
        <v>9.8301408341440122E-5</v>
      </c>
    </row>
    <row r="79" spans="1:20" hidden="1" x14ac:dyDescent="0.3">
      <c r="A79" s="1" t="s">
        <v>64</v>
      </c>
      <c r="B79" s="1">
        <v>30</v>
      </c>
      <c r="C79" s="1">
        <v>112</v>
      </c>
      <c r="D79" s="1">
        <v>30</v>
      </c>
      <c r="E79" s="1">
        <v>266</v>
      </c>
      <c r="F79" s="1">
        <f t="shared" si="0"/>
        <v>2.38</v>
      </c>
      <c r="G79" s="1">
        <f t="shared" si="1"/>
        <v>0.42099999999999999</v>
      </c>
      <c r="H79" s="14">
        <v>19</v>
      </c>
      <c r="I79" s="6">
        <f>1.3776*EXP(-0.427*표1[[#This Row],[실제/이용자]])</f>
        <v>0.4986169340319469</v>
      </c>
      <c r="J79" s="1">
        <f>ABS(표1[[#This Row],[실제계수]]-표1[[#This Row],[계산값]])</f>
        <v>7.7616934031946916E-2</v>
      </c>
      <c r="K79" s="1" t="b">
        <f>IF(표1[[#This Row],[절댓값]]&lt;0.075,TRUE,FALSE)</f>
        <v>0</v>
      </c>
      <c r="L79" s="9" t="b">
        <f>IF(표1[[#This Row],[절댓값]]&lt;0.05,TRUE,FALSE)</f>
        <v>0</v>
      </c>
      <c r="M79" s="9" t="b">
        <f>IF(표1[[#This Row],[계산값]]&lt;0.75,IF(표1[[#This Row],[계산값]]&gt;0.6,TRUE,FALSE),FALSE)</f>
        <v>0</v>
      </c>
      <c r="N79" s="9" t="b">
        <f>IF(표1[[#This Row],[절댓값]]&lt;0.025,TRUE,FALSE)</f>
        <v>0</v>
      </c>
      <c r="O79" s="9">
        <f>표1[[#This Row],[실제계수]]-표1[[#This Row],[계산값]]</f>
        <v>-7.7616934031946916E-2</v>
      </c>
      <c r="P79" s="9">
        <f>표1[[#This Row],[실제등수]]-표1[[#This Row],[등수]]</f>
        <v>0</v>
      </c>
      <c r="Q79" s="9">
        <f>ROUND(표1[[#This Row],[등수]]/표1[[#This Row],[이용자]],3)*100</f>
        <v>26.8</v>
      </c>
      <c r="R79">
        <f>표1[[#This Row],[차이]]^2</f>
        <v>6.0243884485195994E-3</v>
      </c>
      <c r="S79">
        <f t="shared" si="2"/>
        <v>-17.310532471461133</v>
      </c>
      <c r="T79">
        <f t="shared" si="3"/>
        <v>3.402159515604939E-66</v>
      </c>
    </row>
    <row r="80" spans="1:20" hidden="1" x14ac:dyDescent="0.3">
      <c r="A80" s="1" t="s">
        <v>48</v>
      </c>
      <c r="B80" s="1">
        <v>60</v>
      </c>
      <c r="C80" s="1">
        <v>102</v>
      </c>
      <c r="D80" s="1">
        <v>64</v>
      </c>
      <c r="E80" s="1">
        <v>127</v>
      </c>
      <c r="F80" s="1">
        <f t="shared" si="0"/>
        <v>1.25</v>
      </c>
      <c r="G80" s="1">
        <f t="shared" si="1"/>
        <v>0.85699999999999998</v>
      </c>
      <c r="H80" s="14">
        <v>20</v>
      </c>
      <c r="I80" s="6">
        <f>1.3776*EXP(-0.427*표1[[#This Row],[실제/이용자]])</f>
        <v>0.80782716721038894</v>
      </c>
      <c r="J80" s="1">
        <f>ABS(표1[[#This Row],[실제계수]]-표1[[#This Row],[계산값]])</f>
        <v>4.9172832789611043E-2</v>
      </c>
      <c r="K80" s="1" t="b">
        <f>IF(표1[[#This Row],[절댓값]]&lt;0.075,TRUE,FALSE)</f>
        <v>1</v>
      </c>
      <c r="L80" s="9" t="b">
        <f>IF(표1[[#This Row],[절댓값]]&lt;0.05,TRUE,FALSE)</f>
        <v>1</v>
      </c>
      <c r="M80" s="9" t="b">
        <f>IF(표1[[#This Row],[계산값]]&lt;0.75,IF(표1[[#This Row],[계산값]]&gt;0.6,TRUE,FALSE),FALSE)</f>
        <v>0</v>
      </c>
      <c r="N80" s="9" t="b">
        <f>IF(표1[[#This Row],[절댓값]]&lt;0.025,TRUE,FALSE)</f>
        <v>0</v>
      </c>
      <c r="O80" s="9">
        <f>표1[[#This Row],[실제계수]]-표1[[#This Row],[계산값]]</f>
        <v>4.9172832789611043E-2</v>
      </c>
      <c r="P80" s="9">
        <f>표1[[#This Row],[실제등수]]-표1[[#This Row],[등수]]</f>
        <v>4</v>
      </c>
      <c r="Q80" s="9">
        <f>ROUND(표1[[#This Row],[등수]]/표1[[#This Row],[이용자]],3)*100</f>
        <v>58.8</v>
      </c>
      <c r="R80">
        <f>표1[[#This Row],[차이]]^2</f>
        <v>2.4179674845550467E-3</v>
      </c>
      <c r="S80">
        <f t="shared" si="2"/>
        <v>10.031143611279187</v>
      </c>
      <c r="T80">
        <f t="shared" si="3"/>
        <v>5.6327486087187767E-23</v>
      </c>
    </row>
    <row r="81" spans="1:20" hidden="1" x14ac:dyDescent="0.3">
      <c r="A81" s="1" t="s">
        <v>48</v>
      </c>
      <c r="B81" s="1">
        <v>16</v>
      </c>
      <c r="C81" s="1">
        <v>102</v>
      </c>
      <c r="D81" s="1">
        <v>16</v>
      </c>
      <c r="E81" s="1">
        <v>127</v>
      </c>
      <c r="F81" s="1">
        <f t="shared" si="0"/>
        <v>1.25</v>
      </c>
      <c r="G81" s="1">
        <f t="shared" si="1"/>
        <v>0.80300000000000005</v>
      </c>
      <c r="H81" s="5">
        <v>21</v>
      </c>
      <c r="I81" s="6">
        <f>1.3776*EXP(-0.427*표1[[#This Row],[실제/이용자]])</f>
        <v>0.80782716721038894</v>
      </c>
      <c r="J81" s="1">
        <f>ABS(표1[[#This Row],[실제계수]]-표1[[#This Row],[계산값]])</f>
        <v>4.8271672103888941E-3</v>
      </c>
      <c r="K81" s="1" t="b">
        <f>IF(표1[[#This Row],[절댓값]]&lt;0.075,TRUE,FALSE)</f>
        <v>1</v>
      </c>
      <c r="L81" s="9" t="b">
        <f>IF(표1[[#This Row],[절댓값]]&lt;0.05,TRUE,FALSE)</f>
        <v>1</v>
      </c>
      <c r="M81" s="9" t="b">
        <f>IF(표1[[#This Row],[계산값]]&lt;0.75,IF(표1[[#This Row],[계산값]]&gt;0.6,TRUE,FALSE),FALSE)</f>
        <v>0</v>
      </c>
      <c r="N81" s="9" t="b">
        <f>IF(표1[[#This Row],[절댓값]]&lt;0.025,TRUE,FALSE)</f>
        <v>1</v>
      </c>
      <c r="O81" s="9">
        <f>표1[[#This Row],[실제계수]]-표1[[#This Row],[계산값]]</f>
        <v>-4.8271672103888941E-3</v>
      </c>
      <c r="P81" s="9">
        <f>표1[[#This Row],[실제등수]]-표1[[#This Row],[등수]]</f>
        <v>0</v>
      </c>
      <c r="Q81" s="9">
        <f>ROUND(표1[[#This Row],[등수]]/표1[[#This Row],[이용자]],3)*100</f>
        <v>15.7</v>
      </c>
      <c r="R81">
        <f>표1[[#This Row],[차이]]^2</f>
        <v>2.3301543277053697E-5</v>
      </c>
      <c r="S81">
        <f t="shared" si="2"/>
        <v>-1.6137276230524458</v>
      </c>
      <c r="T81">
        <f t="shared" si="3"/>
        <v>0.10850088450598895</v>
      </c>
    </row>
    <row r="82" spans="1:20" hidden="1" x14ac:dyDescent="0.3">
      <c r="A82" s="1" t="s">
        <v>67</v>
      </c>
      <c r="B82" s="1">
        <v>59</v>
      </c>
      <c r="C82" s="1">
        <v>109</v>
      </c>
      <c r="D82" s="1">
        <v>59</v>
      </c>
      <c r="E82" s="1">
        <v>155</v>
      </c>
      <c r="F82" s="1">
        <f t="shared" si="0"/>
        <v>1.42</v>
      </c>
      <c r="G82" s="1">
        <f t="shared" si="1"/>
        <v>0.70299999999999996</v>
      </c>
      <c r="H82" s="14">
        <v>22</v>
      </c>
      <c r="I82" s="6">
        <f>1.3776*EXP(-0.427*표1[[#This Row],[실제/이용자]])</f>
        <v>0.75126476057282288</v>
      </c>
      <c r="J82" s="1">
        <f>ABS(표1[[#This Row],[실제계수]]-표1[[#This Row],[계산값]])</f>
        <v>4.8264760572822918E-2</v>
      </c>
      <c r="K82" s="1" t="b">
        <f>IF(표1[[#This Row],[절댓값]]&lt;0.075,TRUE,FALSE)</f>
        <v>1</v>
      </c>
      <c r="L82" s="9" t="b">
        <f>IF(표1[[#This Row],[절댓값]]&lt;0.05,TRUE,FALSE)</f>
        <v>1</v>
      </c>
      <c r="M82" s="9" t="b">
        <f>IF(표1[[#This Row],[계산값]]&lt;0.75,IF(표1[[#This Row],[계산값]]&gt;0.6,TRUE,FALSE),FALSE)</f>
        <v>0</v>
      </c>
      <c r="N82" s="9" t="b">
        <f>IF(표1[[#This Row],[절댓값]]&lt;0.025,TRUE,FALSE)</f>
        <v>0</v>
      </c>
      <c r="O82" s="9">
        <f>표1[[#This Row],[실제계수]]-표1[[#This Row],[계산값]]</f>
        <v>-4.8264760572822918E-2</v>
      </c>
      <c r="P82" s="9">
        <f>표1[[#This Row],[실제등수]]-표1[[#This Row],[등수]]</f>
        <v>0</v>
      </c>
      <c r="Q82" s="9">
        <f>ROUND(표1[[#This Row],[등수]]/표1[[#This Row],[이용자]],3)*100</f>
        <v>54.1</v>
      </c>
      <c r="R82">
        <f>표1[[#This Row],[차이]]^2</f>
        <v>2.3294871131519217E-3</v>
      </c>
      <c r="S82">
        <f t="shared" si="2"/>
        <v>-10.98086061258584</v>
      </c>
      <c r="T82">
        <f t="shared" si="3"/>
        <v>2.614856136066628E-27</v>
      </c>
    </row>
    <row r="83" spans="1:20" hidden="1" x14ac:dyDescent="0.3">
      <c r="A83" s="1" t="s">
        <v>67</v>
      </c>
      <c r="B83" s="1">
        <v>16</v>
      </c>
      <c r="C83" s="1">
        <v>109</v>
      </c>
      <c r="D83" s="1">
        <v>16</v>
      </c>
      <c r="E83" s="1">
        <v>155</v>
      </c>
      <c r="F83" s="1">
        <f t="shared" si="0"/>
        <v>1.42</v>
      </c>
      <c r="G83" s="1">
        <f t="shared" si="1"/>
        <v>0.70299999999999996</v>
      </c>
      <c r="H83" s="14">
        <v>23</v>
      </c>
      <c r="I83" s="6">
        <f>1.3776*EXP(-0.427*표1[[#This Row],[실제/이용자]])</f>
        <v>0.75126476057282288</v>
      </c>
      <c r="J83" s="1">
        <f>ABS(표1[[#This Row],[실제계수]]-표1[[#This Row],[계산값]])</f>
        <v>4.8264760572822918E-2</v>
      </c>
      <c r="K83" s="1" t="b">
        <f>IF(표1[[#This Row],[절댓값]]&lt;0.075,TRUE,FALSE)</f>
        <v>1</v>
      </c>
      <c r="L83" s="9" t="b">
        <f>IF(표1[[#This Row],[절댓값]]&lt;0.05,TRUE,FALSE)</f>
        <v>1</v>
      </c>
      <c r="M83" s="9" t="b">
        <f>IF(표1[[#This Row],[계산값]]&lt;0.75,IF(표1[[#This Row],[계산값]]&gt;0.6,TRUE,FALSE),FALSE)</f>
        <v>0</v>
      </c>
      <c r="N83" s="9" t="b">
        <f>IF(표1[[#This Row],[절댓값]]&lt;0.025,TRUE,FALSE)</f>
        <v>0</v>
      </c>
      <c r="O83" s="9">
        <f>표1[[#This Row],[실제계수]]-표1[[#This Row],[계산값]]</f>
        <v>-4.8264760572822918E-2</v>
      </c>
      <c r="P83" s="9">
        <f>표1[[#This Row],[실제등수]]-표1[[#This Row],[등수]]</f>
        <v>0</v>
      </c>
      <c r="Q83" s="9">
        <f>ROUND(표1[[#This Row],[등수]]/표1[[#This Row],[이용자]],3)*100</f>
        <v>14.7</v>
      </c>
      <c r="R83">
        <f>표1[[#This Row],[차이]]^2</f>
        <v>2.3294871131519217E-3</v>
      </c>
      <c r="S83">
        <f t="shared" si="2"/>
        <v>-10.98086061258584</v>
      </c>
      <c r="T83">
        <f t="shared" si="3"/>
        <v>2.614856136066628E-27</v>
      </c>
    </row>
    <row r="84" spans="1:20" hidden="1" x14ac:dyDescent="0.3">
      <c r="A84" s="1" t="s">
        <v>72</v>
      </c>
      <c r="B84" s="1">
        <v>11</v>
      </c>
      <c r="C84" s="1">
        <v>45</v>
      </c>
      <c r="D84" s="1">
        <v>12</v>
      </c>
      <c r="E84" s="1">
        <v>65</v>
      </c>
      <c r="F84" s="1">
        <f t="shared" si="0"/>
        <v>1.44</v>
      </c>
      <c r="G84" s="1">
        <f t="shared" si="1"/>
        <v>0.755</v>
      </c>
      <c r="H84" s="14">
        <v>24</v>
      </c>
      <c r="I84" s="6">
        <f>1.3776*EXP(-0.427*표1[[#This Row],[실제/이용자]])</f>
        <v>0.74487627716848004</v>
      </c>
      <c r="J84" s="1">
        <f>ABS(표1[[#This Row],[실제계수]]-표1[[#This Row],[계산값]])</f>
        <v>1.0123722831519966E-2</v>
      </c>
      <c r="K84" s="1" t="b">
        <f>IF(표1[[#This Row],[절댓값]]&lt;0.075,TRUE,FALSE)</f>
        <v>1</v>
      </c>
      <c r="L84" s="9" t="b">
        <f>IF(표1[[#This Row],[절댓값]]&lt;0.05,TRUE,FALSE)</f>
        <v>1</v>
      </c>
      <c r="M84" s="9" t="b">
        <f>IF(표1[[#This Row],[계산값]]&lt;0.75,IF(표1[[#This Row],[계산값]]&gt;0.6,TRUE,FALSE),FALSE)</f>
        <v>1</v>
      </c>
      <c r="N84" s="9" t="b">
        <f>IF(표1[[#This Row],[절댓값]]&lt;0.025,TRUE,FALSE)</f>
        <v>1</v>
      </c>
      <c r="O84" s="9">
        <f>표1[[#This Row],[실제계수]]-표1[[#This Row],[계산값]]</f>
        <v>1.0123722831519966E-2</v>
      </c>
      <c r="P84" s="9">
        <f>표1[[#This Row],[실제등수]]-표1[[#This Row],[등수]]</f>
        <v>1</v>
      </c>
      <c r="Q84" s="9">
        <f>ROUND(표1[[#This Row],[등수]]/표1[[#This Row],[이용자]],3)*100</f>
        <v>24.4</v>
      </c>
      <c r="R84">
        <f>표1[[#This Row],[차이]]^2</f>
        <v>1.0248976396943863E-4</v>
      </c>
      <c r="S84">
        <f t="shared" si="2"/>
        <v>1.6103684765157016</v>
      </c>
      <c r="T84">
        <f t="shared" si="3"/>
        <v>0.10909002193691557</v>
      </c>
    </row>
    <row r="85" spans="1:20" hidden="1" x14ac:dyDescent="0.3">
      <c r="A85" s="14" t="s">
        <v>54</v>
      </c>
      <c r="B85" s="1">
        <v>11</v>
      </c>
      <c r="C85" s="1">
        <v>23</v>
      </c>
      <c r="D85" s="1">
        <v>12</v>
      </c>
      <c r="E85" s="1">
        <v>37</v>
      </c>
      <c r="F85" s="1">
        <f t="shared" si="0"/>
        <v>1.61</v>
      </c>
      <c r="G85" s="1">
        <f t="shared" si="1"/>
        <v>0.67800000000000005</v>
      </c>
      <c r="H85" s="5">
        <v>25</v>
      </c>
      <c r="I85" s="6">
        <f>1.3776*EXP(-0.427*표1[[#This Row],[실제/이용자]])</f>
        <v>0.69272156314794098</v>
      </c>
      <c r="J85" s="1">
        <f>ABS(표1[[#This Row],[실제계수]]-표1[[#This Row],[계산값]])</f>
        <v>1.472156314794093E-2</v>
      </c>
      <c r="K85" s="1" t="b">
        <f>IF(표1[[#This Row],[절댓값]]&lt;0.075,TRUE,FALSE)</f>
        <v>1</v>
      </c>
      <c r="L85" s="9" t="b">
        <f>IF(표1[[#This Row],[절댓값]]&lt;0.05,TRUE,FALSE)</f>
        <v>1</v>
      </c>
      <c r="M85" s="9" t="b">
        <f>IF(표1[[#This Row],[계산값]]&lt;0.75,IF(표1[[#This Row],[계산값]]&gt;0.6,TRUE,FALSE),FALSE)</f>
        <v>1</v>
      </c>
      <c r="N85" s="9" t="b">
        <f>IF(표1[[#This Row],[절댓값]]&lt;0.025,TRUE,FALSE)</f>
        <v>1</v>
      </c>
      <c r="O85" s="9">
        <f>표1[[#This Row],[실제계수]]-표1[[#This Row],[계산값]]</f>
        <v>-1.472156314794093E-2</v>
      </c>
      <c r="P85" s="9">
        <f>표1[[#This Row],[실제등수]]-표1[[#This Row],[등수]]</f>
        <v>1</v>
      </c>
      <c r="Q85" s="9">
        <f>ROUND(표1[[#This Row],[등수]]/표1[[#This Row],[이용자]],3)*100</f>
        <v>47.8</v>
      </c>
      <c r="R85">
        <f>표1[[#This Row],[차이]]^2</f>
        <v>2.1672442151881248E-4</v>
      </c>
      <c r="S85">
        <f t="shared" si="2"/>
        <v>-3.7474121903540683</v>
      </c>
      <c r="T85">
        <f t="shared" si="3"/>
        <v>3.5603283599959111E-4</v>
      </c>
    </row>
    <row r="86" spans="1:20" hidden="1" x14ac:dyDescent="0.3">
      <c r="A86" s="1" t="s">
        <v>55</v>
      </c>
      <c r="B86" s="1">
        <v>7</v>
      </c>
      <c r="C86" s="1">
        <v>27</v>
      </c>
      <c r="D86" s="1">
        <v>8</v>
      </c>
      <c r="E86" s="1">
        <v>67</v>
      </c>
      <c r="F86" s="1">
        <f t="shared" si="0"/>
        <v>2.48</v>
      </c>
      <c r="G86" s="1">
        <f t="shared" si="1"/>
        <v>0.46100000000000002</v>
      </c>
      <c r="H86" s="14">
        <v>26</v>
      </c>
      <c r="I86" s="6">
        <f>1.3776*EXP(-0.427*표1[[#This Row],[실제/이용자]])</f>
        <v>0.47777415113715743</v>
      </c>
      <c r="J86" s="1">
        <f>ABS(표1[[#This Row],[실제계수]]-표1[[#This Row],[계산값]])</f>
        <v>1.6774151137157411E-2</v>
      </c>
      <c r="K86" s="1" t="b">
        <f>IF(표1[[#This Row],[절댓값]]&lt;0.075,TRUE,FALSE)</f>
        <v>1</v>
      </c>
      <c r="L86" s="9" t="b">
        <f>IF(표1[[#This Row],[절댓값]]&lt;0.05,TRUE,FALSE)</f>
        <v>1</v>
      </c>
      <c r="M86" s="9" t="b">
        <f>IF(표1[[#This Row],[계산값]]&lt;0.75,IF(표1[[#This Row],[계산값]]&gt;0.6,TRUE,FALSE),FALSE)</f>
        <v>0</v>
      </c>
      <c r="N86" s="9" t="b">
        <f>IF(표1[[#This Row],[절댓값]]&lt;0.025,TRUE,FALSE)</f>
        <v>1</v>
      </c>
      <c r="O86" s="9">
        <f>표1[[#This Row],[실제계수]]-표1[[#This Row],[계산값]]</f>
        <v>-1.6774151137157411E-2</v>
      </c>
      <c r="P86" s="9">
        <f>표1[[#This Row],[실제등수]]-표1[[#This Row],[등수]]</f>
        <v>1</v>
      </c>
      <c r="Q86" s="9">
        <f>ROUND(표1[[#This Row],[등수]]/표1[[#This Row],[이용자]],3)*100</f>
        <v>25.900000000000002</v>
      </c>
      <c r="R86">
        <f>표1[[#This Row],[차이]]^2</f>
        <v>2.813721463721993E-4</v>
      </c>
      <c r="S86">
        <f t="shared" si="2"/>
        <v>-4.1900440946422464</v>
      </c>
      <c r="T86">
        <f t="shared" si="3"/>
        <v>6.1456970744080459E-5</v>
      </c>
    </row>
    <row r="87" spans="1:20" hidden="1" x14ac:dyDescent="0.3">
      <c r="A87" s="1" t="s">
        <v>73</v>
      </c>
      <c r="B87" s="1">
        <v>7</v>
      </c>
      <c r="C87" s="1">
        <v>22</v>
      </c>
      <c r="D87" s="1">
        <v>8</v>
      </c>
      <c r="E87" s="1">
        <v>55</v>
      </c>
      <c r="F87" s="1">
        <f t="shared" si="0"/>
        <v>2.5</v>
      </c>
      <c r="G87" s="1">
        <f t="shared" si="1"/>
        <v>0.45700000000000002</v>
      </c>
      <c r="H87" s="14">
        <v>27</v>
      </c>
      <c r="I87" s="6">
        <f>1.3776*EXP(-0.427*표1[[#This Row],[실제/이용자]])</f>
        <v>0.47371133281298033</v>
      </c>
      <c r="J87" s="1">
        <f>ABS(표1[[#This Row],[실제계수]]-표1[[#This Row],[계산값]])</f>
        <v>1.6711332812980317E-2</v>
      </c>
      <c r="K87" s="1" t="b">
        <f>IF(표1[[#This Row],[절댓값]]&lt;0.075,TRUE,FALSE)</f>
        <v>1</v>
      </c>
      <c r="L87" s="9" t="b">
        <f>IF(표1[[#This Row],[절댓값]]&lt;0.05,TRUE,FALSE)</f>
        <v>1</v>
      </c>
      <c r="M87" s="9" t="b">
        <f>IF(표1[[#This Row],[계산값]]&lt;0.75,IF(표1[[#This Row],[계산값]]&gt;0.6,TRUE,FALSE),FALSE)</f>
        <v>0</v>
      </c>
      <c r="N87" s="9" t="b">
        <f>IF(표1[[#This Row],[절댓값]]&lt;0.025,TRUE,FALSE)</f>
        <v>1</v>
      </c>
      <c r="O87" s="9">
        <f>표1[[#This Row],[실제계수]]-표1[[#This Row],[계산값]]</f>
        <v>-1.6711332812980317E-2</v>
      </c>
      <c r="P87" s="9">
        <f>표1[[#This Row],[실제등수]]-표1[[#This Row],[등수]]</f>
        <v>1</v>
      </c>
      <c r="Q87" s="9">
        <f>ROUND(표1[[#This Row],[등수]]/표1[[#This Row],[이용자]],3)*100</f>
        <v>31.8</v>
      </c>
      <c r="R87">
        <f>표1[[#This Row],[차이]]^2</f>
        <v>2.7926864438619262E-4</v>
      </c>
      <c r="S87">
        <f t="shared" si="2"/>
        <v>-4.1764975891570844</v>
      </c>
      <c r="T87">
        <f t="shared" si="3"/>
        <v>6.5040227861702774E-5</v>
      </c>
    </row>
    <row r="88" spans="1:20" hidden="1" x14ac:dyDescent="0.3">
      <c r="A88" s="1" t="s">
        <v>78</v>
      </c>
      <c r="B88" s="1">
        <v>75</v>
      </c>
      <c r="C88" s="1">
        <v>124</v>
      </c>
      <c r="D88" s="1">
        <v>91</v>
      </c>
      <c r="E88" s="1">
        <v>169</v>
      </c>
      <c r="F88" s="1">
        <f t="shared" si="0"/>
        <v>1.36</v>
      </c>
      <c r="G88" s="1">
        <f t="shared" si="1"/>
        <v>0.89</v>
      </c>
      <c r="H88" s="14">
        <v>28</v>
      </c>
      <c r="I88" s="6">
        <f>1.3776*EXP(-0.427*표1[[#This Row],[실제/이용자]])</f>
        <v>0.77076084214498697</v>
      </c>
      <c r="J88" s="1">
        <f>ABS(표1[[#This Row],[실제계수]]-표1[[#This Row],[계산값]])</f>
        <v>0.11923915785501304</v>
      </c>
      <c r="K88" s="1" t="b">
        <f>IF(표1[[#This Row],[절댓값]]&lt;0.075,TRUE,FALSE)</f>
        <v>0</v>
      </c>
      <c r="L88" s="9" t="b">
        <f>IF(표1[[#This Row],[절댓값]]&lt;0.05,TRUE,FALSE)</f>
        <v>0</v>
      </c>
      <c r="M88" s="9" t="b">
        <f>IF(표1[[#This Row],[계산값]]&lt;0.75,IF(표1[[#This Row],[계산값]]&gt;0.6,TRUE,FALSE),FALSE)</f>
        <v>0</v>
      </c>
      <c r="N88" s="9" t="b">
        <f>IF(표1[[#This Row],[절댓값]]&lt;0.025,TRUE,FALSE)</f>
        <v>0</v>
      </c>
      <c r="O88" s="9">
        <f>표1[[#This Row],[실제계수]]-표1[[#This Row],[계산값]]</f>
        <v>0.11923915785501304</v>
      </c>
      <c r="P88" s="9">
        <f>표1[[#This Row],[실제등수]]-표1[[#This Row],[등수]]</f>
        <v>16</v>
      </c>
      <c r="Q88" s="9">
        <f>ROUND(표1[[#This Row],[등수]]/표1[[#This Row],[이용자]],3)*100</f>
        <v>60.5</v>
      </c>
      <c r="R88">
        <f>표1[[#This Row],[차이]]^2</f>
        <v>1.421797676597272E-2</v>
      </c>
      <c r="S88">
        <f t="shared" si="2"/>
        <v>25.140649782564932</v>
      </c>
      <c r="T88">
        <f t="shared" si="3"/>
        <v>2.2516618761124574E-138</v>
      </c>
    </row>
    <row r="89" spans="1:20" hidden="1" x14ac:dyDescent="0.3">
      <c r="A89" s="1" t="s">
        <v>78</v>
      </c>
      <c r="B89" s="1">
        <v>37</v>
      </c>
      <c r="C89" s="1">
        <v>124</v>
      </c>
      <c r="D89" s="1">
        <v>43</v>
      </c>
      <c r="E89" s="1">
        <v>169</v>
      </c>
      <c r="F89" s="1">
        <f t="shared" si="0"/>
        <v>1.36</v>
      </c>
      <c r="G89" s="1">
        <f t="shared" si="1"/>
        <v>0.85299999999999998</v>
      </c>
      <c r="H89" s="5">
        <v>29</v>
      </c>
      <c r="I89" s="6">
        <f>1.3776*EXP(-0.427*표1[[#This Row],[실제/이용자]])</f>
        <v>0.77076084214498697</v>
      </c>
      <c r="J89" s="1">
        <f>ABS(표1[[#This Row],[실제계수]]-표1[[#This Row],[계산값]])</f>
        <v>8.2239157855013012E-2</v>
      </c>
      <c r="K89" s="1" t="b">
        <f>IF(표1[[#This Row],[절댓값]]&lt;0.075,TRUE,FALSE)</f>
        <v>0</v>
      </c>
      <c r="L89" s="9" t="b">
        <f>IF(표1[[#This Row],[절댓값]]&lt;0.05,TRUE,FALSE)</f>
        <v>0</v>
      </c>
      <c r="M89" s="9" t="b">
        <f>IF(표1[[#This Row],[계산값]]&lt;0.75,IF(표1[[#This Row],[계산값]]&gt;0.6,TRUE,FALSE),FALSE)</f>
        <v>0</v>
      </c>
      <c r="N89" s="9" t="b">
        <f>IF(표1[[#This Row],[절댓값]]&lt;0.025,TRUE,FALSE)</f>
        <v>0</v>
      </c>
      <c r="O89" s="9">
        <f>표1[[#This Row],[실제계수]]-표1[[#This Row],[계산값]]</f>
        <v>8.2239157855013012E-2</v>
      </c>
      <c r="P89" s="9">
        <f>표1[[#This Row],[실제등수]]-표1[[#This Row],[등수]]</f>
        <v>6</v>
      </c>
      <c r="Q89" s="9">
        <f>ROUND(표1[[#This Row],[등수]]/표1[[#This Row],[이용자]],3)*100</f>
        <v>29.799999999999997</v>
      </c>
      <c r="R89">
        <f>표1[[#This Row],[차이]]^2</f>
        <v>6.7632790847017487E-3</v>
      </c>
      <c r="S89">
        <f t="shared" si="2"/>
        <v>17.161756529411761</v>
      </c>
      <c r="T89">
        <f t="shared" si="3"/>
        <v>4.4200407875728372E-65</v>
      </c>
    </row>
    <row r="90" spans="1:20" hidden="1" x14ac:dyDescent="0.3">
      <c r="A90" s="1" t="s">
        <v>76</v>
      </c>
      <c r="B90" s="1">
        <v>11</v>
      </c>
      <c r="C90" s="1">
        <v>47</v>
      </c>
      <c r="D90" s="1">
        <v>11</v>
      </c>
      <c r="E90" s="1">
        <v>65</v>
      </c>
      <c r="F90" s="1">
        <f t="shared" si="0"/>
        <v>1.38</v>
      </c>
      <c r="G90" s="1">
        <f t="shared" si="1"/>
        <v>0.72299999999999998</v>
      </c>
      <c r="H90" s="14">
        <v>30</v>
      </c>
      <c r="I90" s="6">
        <f>1.3776*EXP(-0.427*표1[[#This Row],[실제/이용자]])</f>
        <v>0.76420657112473311</v>
      </c>
      <c r="J90" s="1">
        <f>ABS(표1[[#This Row],[실제계수]]-표1[[#This Row],[계산값]])</f>
        <v>4.1206571124733138E-2</v>
      </c>
      <c r="K90" s="1" t="b">
        <f>IF(표1[[#This Row],[절댓값]]&lt;0.075,TRUE,FALSE)</f>
        <v>1</v>
      </c>
      <c r="L90" s="9" t="b">
        <f>IF(표1[[#This Row],[절댓값]]&lt;0.05,TRUE,FALSE)</f>
        <v>1</v>
      </c>
      <c r="M90" s="9" t="b">
        <f>IF(표1[[#This Row],[계산값]]&lt;0.75,IF(표1[[#This Row],[계산값]]&gt;0.6,TRUE,FALSE),FALSE)</f>
        <v>0</v>
      </c>
      <c r="N90" s="9" t="b">
        <f>IF(표1[[#This Row],[절댓값]]&lt;0.025,TRUE,FALSE)</f>
        <v>0</v>
      </c>
      <c r="O90" s="9">
        <f>표1[[#This Row],[실제계수]]-표1[[#This Row],[계산값]]</f>
        <v>-4.1206571124733138E-2</v>
      </c>
      <c r="P90" s="9">
        <f>표1[[#This Row],[실제등수]]-표1[[#This Row],[등수]]</f>
        <v>0</v>
      </c>
      <c r="Q90" s="9">
        <f>ROUND(표1[[#This Row],[등수]]/표1[[#This Row],[이용자]],3)*100</f>
        <v>23.400000000000002</v>
      </c>
      <c r="R90">
        <f>표1[[#This Row],[차이]]^2</f>
        <v>1.6979815038576909E-3</v>
      </c>
      <c r="S90">
        <f t="shared" si="2"/>
        <v>-9.4587919594279892</v>
      </c>
      <c r="T90">
        <f t="shared" si="3"/>
        <v>1.4894257765420844E-20</v>
      </c>
    </row>
    <row r="91" spans="1:20" hidden="1" x14ac:dyDescent="0.3">
      <c r="A91" s="1" t="s">
        <v>66</v>
      </c>
      <c r="B91" s="1">
        <v>230</v>
      </c>
      <c r="C91" s="1">
        <v>512</v>
      </c>
      <c r="D91" s="1">
        <v>269</v>
      </c>
      <c r="E91" s="1">
        <v>763</v>
      </c>
      <c r="F91" s="1">
        <f t="shared" si="0"/>
        <v>1.49</v>
      </c>
      <c r="G91" s="1">
        <f t="shared" si="1"/>
        <v>0.78500000000000003</v>
      </c>
      <c r="H91" s="14">
        <v>31</v>
      </c>
      <c r="I91" s="6">
        <f>1.3776*EXP(-0.427*표1[[#This Row],[실제/이용자]])</f>
        <v>0.72914173258972448</v>
      </c>
      <c r="J91" s="1">
        <f>ABS(표1[[#This Row],[실제계수]]-표1[[#This Row],[계산값]])</f>
        <v>5.5858267410275553E-2</v>
      </c>
      <c r="K91" s="1" t="b">
        <f>IF(표1[[#This Row],[절댓값]]&lt;0.075,TRUE,FALSE)</f>
        <v>1</v>
      </c>
      <c r="L91" s="9" t="b">
        <f>IF(표1[[#This Row],[절댓값]]&lt;0.05,TRUE,FALSE)</f>
        <v>0</v>
      </c>
      <c r="M91" s="9" t="b">
        <f>IF(표1[[#This Row],[계산값]]&lt;0.75,IF(표1[[#This Row],[계산값]]&gt;0.6,TRUE,FALSE),FALSE)</f>
        <v>1</v>
      </c>
      <c r="N91" s="9" t="b">
        <f>IF(표1[[#This Row],[절댓값]]&lt;0.025,TRUE,FALSE)</f>
        <v>0</v>
      </c>
      <c r="O91" s="9">
        <f>표1[[#This Row],[실제계수]]-표1[[#This Row],[계산값]]</f>
        <v>5.5858267410275553E-2</v>
      </c>
      <c r="P91" s="9">
        <f>표1[[#This Row],[실제등수]]-표1[[#This Row],[등수]]</f>
        <v>39</v>
      </c>
      <c r="Q91" s="9">
        <f>ROUND(표1[[#This Row],[등수]]/표1[[#This Row],[이용자]],3)*100</f>
        <v>44.9</v>
      </c>
      <c r="R91">
        <f>표1[[#This Row],[차이]]^2</f>
        <v>3.1201460380778519E-3</v>
      </c>
      <c r="S91">
        <f t="shared" si="2"/>
        <v>11.472829265041801</v>
      </c>
      <c r="T91">
        <f t="shared" si="3"/>
        <v>1.0440668199782333E-29</v>
      </c>
    </row>
    <row r="92" spans="1:20" hidden="1" x14ac:dyDescent="0.3">
      <c r="A92" s="1" t="s">
        <v>66</v>
      </c>
      <c r="B92" s="1">
        <v>98</v>
      </c>
      <c r="C92" s="1">
        <v>512</v>
      </c>
      <c r="D92" s="1">
        <v>120</v>
      </c>
      <c r="E92" s="1">
        <v>763</v>
      </c>
      <c r="F92" s="1">
        <f t="shared" si="0"/>
        <v>1.49</v>
      </c>
      <c r="G92" s="1">
        <f t="shared" si="1"/>
        <v>0.82199999999999995</v>
      </c>
      <c r="H92" s="14">
        <v>32</v>
      </c>
      <c r="I92" s="6">
        <f>1.3776*EXP(-0.427*표1[[#This Row],[실제/이용자]])</f>
        <v>0.72914173258972448</v>
      </c>
      <c r="J92" s="1">
        <f>ABS(표1[[#This Row],[실제계수]]-표1[[#This Row],[계산값]])</f>
        <v>9.2858267410275475E-2</v>
      </c>
      <c r="K92" s="1" t="b">
        <f>IF(표1[[#This Row],[절댓값]]&lt;0.075,TRUE,FALSE)</f>
        <v>0</v>
      </c>
      <c r="L92" s="9" t="b">
        <f>IF(표1[[#This Row],[절댓값]]&lt;0.05,TRUE,FALSE)</f>
        <v>0</v>
      </c>
      <c r="M92" s="9" t="b">
        <f>IF(표1[[#This Row],[계산값]]&lt;0.75,IF(표1[[#This Row],[계산값]]&gt;0.6,TRUE,FALSE),FALSE)</f>
        <v>1</v>
      </c>
      <c r="N92" s="9" t="b">
        <f>IF(표1[[#This Row],[절댓값]]&lt;0.025,TRUE,FALSE)</f>
        <v>0</v>
      </c>
      <c r="O92" s="9">
        <f>표1[[#This Row],[실제계수]]-표1[[#This Row],[계산값]]</f>
        <v>9.2858267410275475E-2</v>
      </c>
      <c r="P92" s="9">
        <f>표1[[#This Row],[실제등수]]-표1[[#This Row],[등수]]</f>
        <v>22</v>
      </c>
      <c r="Q92" s="9">
        <f>ROUND(표1[[#This Row],[등수]]/표1[[#This Row],[이용자]],3)*100</f>
        <v>19.100000000000001</v>
      </c>
      <c r="R92">
        <f>표1[[#This Row],[차이]]^2</f>
        <v>8.6226578264382275E-3</v>
      </c>
      <c r="S92">
        <f t="shared" si="2"/>
        <v>19.451722518194948</v>
      </c>
      <c r="T92">
        <f t="shared" si="3"/>
        <v>2.7479899657369997E-83</v>
      </c>
    </row>
    <row r="93" spans="1:20" hidden="1" x14ac:dyDescent="0.3">
      <c r="A93" s="1" t="s">
        <v>58</v>
      </c>
      <c r="B93" s="1">
        <v>7</v>
      </c>
      <c r="C93" s="1">
        <v>18</v>
      </c>
      <c r="D93" s="1">
        <v>7</v>
      </c>
      <c r="E93" s="1">
        <v>28</v>
      </c>
      <c r="F93" s="1">
        <f t="shared" ref="F93:F124" si="4">ROUND(E93/C93,2)</f>
        <v>1.56</v>
      </c>
      <c r="G93" s="1">
        <f t="shared" ref="G93:G124" si="5">ROUND(D93/(B93/C93*E93),3)</f>
        <v>0.64300000000000002</v>
      </c>
      <c r="H93" s="5">
        <v>33</v>
      </c>
      <c r="I93" s="6">
        <f>1.3776*EXP(-0.427*표1[[#This Row],[실제/이용자]])</f>
        <v>0.70767017715375824</v>
      </c>
      <c r="J93" s="1">
        <f>ABS(표1[[#This Row],[실제계수]]-표1[[#This Row],[계산값]])</f>
        <v>6.4670177153758224E-2</v>
      </c>
      <c r="K93" s="1" t="b">
        <f>IF(표1[[#This Row],[절댓값]]&lt;0.075,TRUE,FALSE)</f>
        <v>1</v>
      </c>
      <c r="L93" s="9" t="b">
        <f>IF(표1[[#This Row],[절댓값]]&lt;0.05,TRUE,FALSE)</f>
        <v>0</v>
      </c>
      <c r="M93" s="9" t="b">
        <f>IF(표1[[#This Row],[계산값]]&lt;0.75,IF(표1[[#This Row],[계산값]]&gt;0.6,TRUE,FALSE),FALSE)</f>
        <v>1</v>
      </c>
      <c r="N93" s="9" t="b">
        <f>IF(표1[[#This Row],[절댓값]]&lt;0.025,TRUE,FALSE)</f>
        <v>0</v>
      </c>
      <c r="O93" s="9">
        <f>표1[[#This Row],[실제계수]]-표1[[#This Row],[계산값]]</f>
        <v>-6.4670177153758224E-2</v>
      </c>
      <c r="P93" s="9">
        <f>표1[[#This Row],[실제등수]]-표1[[#This Row],[등수]]</f>
        <v>0</v>
      </c>
      <c r="Q93" s="9">
        <f>ROUND(표1[[#This Row],[등수]]/표1[[#This Row],[이용자]],3)*100</f>
        <v>38.9</v>
      </c>
      <c r="R93">
        <f>표1[[#This Row],[차이]]^2</f>
        <v>4.182231813098472E-3</v>
      </c>
      <c r="S93">
        <f t="shared" si="2"/>
        <v>-14.518619198336969</v>
      </c>
      <c r="T93">
        <f t="shared" si="3"/>
        <v>6.7356150311955419E-47</v>
      </c>
    </row>
    <row r="94" spans="1:20" hidden="1" x14ac:dyDescent="0.3">
      <c r="A94" s="1" t="s">
        <v>61</v>
      </c>
      <c r="B94" s="1">
        <v>37</v>
      </c>
      <c r="C94" s="1">
        <v>71</v>
      </c>
      <c r="D94" s="1">
        <v>40</v>
      </c>
      <c r="E94" s="1">
        <v>112</v>
      </c>
      <c r="F94" s="1">
        <f t="shared" si="4"/>
        <v>1.58</v>
      </c>
      <c r="G94" s="1">
        <f t="shared" si="5"/>
        <v>0.68500000000000005</v>
      </c>
      <c r="H94" s="14">
        <v>34</v>
      </c>
      <c r="I94" s="6">
        <f>1.3776*EXP(-0.427*표1[[#This Row],[실제/이용자]])</f>
        <v>0.70165240629618719</v>
      </c>
      <c r="J94" s="1">
        <f>ABS(표1[[#This Row],[실제계수]]-표1[[#This Row],[계산값]])</f>
        <v>1.6652406296187139E-2</v>
      </c>
      <c r="K94" s="1" t="b">
        <f>IF(표1[[#This Row],[절댓값]]&lt;0.075,TRUE,FALSE)</f>
        <v>1</v>
      </c>
      <c r="L94" s="9" t="b">
        <f>IF(표1[[#This Row],[절댓값]]&lt;0.05,TRUE,FALSE)</f>
        <v>1</v>
      </c>
      <c r="M94" s="9" t="b">
        <f>IF(표1[[#This Row],[계산값]]&lt;0.75,IF(표1[[#This Row],[계산값]]&gt;0.6,TRUE,FALSE),FALSE)</f>
        <v>1</v>
      </c>
      <c r="N94" s="9" t="b">
        <f>IF(표1[[#This Row],[절댓값]]&lt;0.025,TRUE,FALSE)</f>
        <v>1</v>
      </c>
      <c r="O94" s="9">
        <f>표1[[#This Row],[실제계수]]-표1[[#This Row],[계산값]]</f>
        <v>-1.6652406296187139E-2</v>
      </c>
      <c r="P94" s="9">
        <f>표1[[#This Row],[실제등수]]-표1[[#This Row],[등수]]</f>
        <v>3</v>
      </c>
      <c r="Q94" s="9">
        <f>ROUND(표1[[#This Row],[등수]]/표1[[#This Row],[이용자]],3)*100</f>
        <v>52.1</v>
      </c>
      <c r="R94">
        <f>표1[[#This Row],[차이]]^2</f>
        <v>2.7730263545329306E-4</v>
      </c>
      <c r="S94">
        <f t="shared" si="2"/>
        <v>-4.1637903354470058</v>
      </c>
      <c r="T94">
        <f t="shared" si="3"/>
        <v>6.8579732466093348E-5</v>
      </c>
    </row>
    <row r="95" spans="1:20" hidden="1" x14ac:dyDescent="0.3">
      <c r="A95" s="1" t="s">
        <v>61</v>
      </c>
      <c r="B95" s="1">
        <v>22</v>
      </c>
      <c r="C95" s="1">
        <v>71</v>
      </c>
      <c r="D95" s="1">
        <v>24</v>
      </c>
      <c r="E95" s="1">
        <v>112</v>
      </c>
      <c r="F95" s="1">
        <f t="shared" si="4"/>
        <v>1.58</v>
      </c>
      <c r="G95" s="1">
        <f t="shared" si="5"/>
        <v>0.69199999999999995</v>
      </c>
      <c r="H95" s="14">
        <v>35</v>
      </c>
      <c r="I95" s="6">
        <f>1.3776*EXP(-0.427*표1[[#This Row],[실제/이용자]])</f>
        <v>0.70165240629618719</v>
      </c>
      <c r="J95" s="1">
        <f>ABS(표1[[#This Row],[실제계수]]-표1[[#This Row],[계산값]])</f>
        <v>9.6524062961872437E-3</v>
      </c>
      <c r="K95" s="1" t="b">
        <f>IF(표1[[#This Row],[절댓값]]&lt;0.075,TRUE,FALSE)</f>
        <v>1</v>
      </c>
      <c r="L95" s="9" t="b">
        <f>IF(표1[[#This Row],[절댓값]]&lt;0.05,TRUE,FALSE)</f>
        <v>1</v>
      </c>
      <c r="M95" s="9" t="b">
        <f>IF(표1[[#This Row],[계산값]]&lt;0.75,IF(표1[[#This Row],[계산값]]&gt;0.6,TRUE,FALSE),FALSE)</f>
        <v>1</v>
      </c>
      <c r="N95" s="9" t="b">
        <f>IF(표1[[#This Row],[절댓값]]&lt;0.025,TRUE,FALSE)</f>
        <v>1</v>
      </c>
      <c r="O95" s="9">
        <f>표1[[#This Row],[실제계수]]-표1[[#This Row],[계산값]]</f>
        <v>-9.6524062961872437E-3</v>
      </c>
      <c r="P95" s="9">
        <f>표1[[#This Row],[실제등수]]-표1[[#This Row],[등수]]</f>
        <v>2</v>
      </c>
      <c r="Q95" s="9">
        <f>ROUND(표1[[#This Row],[등수]]/표1[[#This Row],[이용자]],3)*100</f>
        <v>31</v>
      </c>
      <c r="R95">
        <f>표1[[#This Row],[차이]]^2</f>
        <v>9.3168947306675147E-5</v>
      </c>
      <c r="S95">
        <f t="shared" si="2"/>
        <v>-2.6542699902558886</v>
      </c>
      <c r="T95">
        <f t="shared" si="3"/>
        <v>1.1778103301387637E-2</v>
      </c>
    </row>
    <row r="96" spans="1:20" hidden="1" x14ac:dyDescent="0.3">
      <c r="A96" s="1"/>
      <c r="B96" s="1">
        <v>24</v>
      </c>
      <c r="C96" s="1">
        <v>49</v>
      </c>
      <c r="D96" s="1">
        <v>28</v>
      </c>
      <c r="E96" s="1">
        <v>78</v>
      </c>
      <c r="F96" s="1">
        <f t="shared" si="4"/>
        <v>1.59</v>
      </c>
      <c r="G96" s="1">
        <f t="shared" si="5"/>
        <v>0.73299999999999998</v>
      </c>
      <c r="H96" s="14">
        <v>36</v>
      </c>
      <c r="I96" s="6">
        <f>1.3776*EXP(-0.427*표1[[#This Row],[실제/이용자]])</f>
        <v>0.69866273800562839</v>
      </c>
      <c r="J96" s="1">
        <f>ABS(표1[[#This Row],[실제계수]]-표1[[#This Row],[계산값]])</f>
        <v>3.4337261994371593E-2</v>
      </c>
      <c r="K96" s="1" t="b">
        <f>IF(표1[[#This Row],[절댓값]]&lt;0.075,TRUE,FALSE)</f>
        <v>1</v>
      </c>
      <c r="L96" s="9" t="b">
        <f>IF(표1[[#This Row],[절댓값]]&lt;0.05,TRUE,FALSE)</f>
        <v>1</v>
      </c>
      <c r="M96" s="9" t="b">
        <f>IF(표1[[#This Row],[계산값]]&lt;0.75,IF(표1[[#This Row],[계산값]]&gt;0.6,TRUE,FALSE),FALSE)</f>
        <v>1</v>
      </c>
      <c r="N96" s="9" t="b">
        <f>IF(표1[[#This Row],[절댓값]]&lt;0.025,TRUE,FALSE)</f>
        <v>0</v>
      </c>
      <c r="O96" s="9">
        <f>표1[[#This Row],[실제계수]]-표1[[#This Row],[계산값]]</f>
        <v>3.4337261994371593E-2</v>
      </c>
      <c r="P96" s="9">
        <f>표1[[#This Row],[실제등수]]-표1[[#This Row],[등수]]</f>
        <v>4</v>
      </c>
      <c r="Q96" s="9">
        <f>ROUND(표1[[#This Row],[등수]]/표1[[#This Row],[이용자]],3)*100</f>
        <v>49</v>
      </c>
      <c r="R96">
        <f>표1[[#This Row],[차이]]^2</f>
        <v>1.1790475612701158E-3</v>
      </c>
      <c r="S96">
        <f t="shared" si="2"/>
        <v>6.8319156187166961</v>
      </c>
      <c r="T96">
        <f t="shared" si="3"/>
        <v>2.9211050284635117E-11</v>
      </c>
    </row>
    <row r="97" spans="1:20" hidden="1" x14ac:dyDescent="0.3">
      <c r="A97" s="1"/>
      <c r="B97" s="1">
        <v>13</v>
      </c>
      <c r="C97" s="1">
        <v>49</v>
      </c>
      <c r="D97" s="1">
        <v>13</v>
      </c>
      <c r="E97" s="1">
        <v>78</v>
      </c>
      <c r="F97" s="1">
        <f t="shared" si="4"/>
        <v>1.59</v>
      </c>
      <c r="G97" s="1">
        <f t="shared" si="5"/>
        <v>0.628</v>
      </c>
      <c r="H97" s="5">
        <v>37</v>
      </c>
      <c r="I97" s="6">
        <f>1.3776*EXP(-0.427*표1[[#This Row],[실제/이용자]])</f>
        <v>0.69866273800562839</v>
      </c>
      <c r="J97" s="1">
        <f>ABS(표1[[#This Row],[실제계수]]-표1[[#This Row],[계산값]])</f>
        <v>7.0662738005628389E-2</v>
      </c>
      <c r="K97" s="1" t="b">
        <f>IF(표1[[#This Row],[절댓값]]&lt;0.075,TRUE,FALSE)</f>
        <v>1</v>
      </c>
      <c r="L97" s="9" t="b">
        <f>IF(표1[[#This Row],[절댓값]]&lt;0.05,TRUE,FALSE)</f>
        <v>0</v>
      </c>
      <c r="M97" s="9" t="b">
        <f>IF(표1[[#This Row],[계산값]]&lt;0.75,IF(표1[[#This Row],[계산값]]&gt;0.6,TRUE,FALSE),FALSE)</f>
        <v>1</v>
      </c>
      <c r="N97" s="9" t="b">
        <f>IF(표1[[#This Row],[절댓값]]&lt;0.025,TRUE,FALSE)</f>
        <v>0</v>
      </c>
      <c r="O97" s="9">
        <f>표1[[#This Row],[실제계수]]-표1[[#This Row],[계산값]]</f>
        <v>-7.0662738005628389E-2</v>
      </c>
      <c r="P97" s="9">
        <f>표1[[#This Row],[실제등수]]-표1[[#This Row],[등수]]</f>
        <v>0</v>
      </c>
      <c r="Q97" s="9">
        <f>ROUND(표1[[#This Row],[등수]]/표1[[#This Row],[이용자]],3)*100</f>
        <v>26.5</v>
      </c>
      <c r="R97">
        <f>표1[[#This Row],[차이]]^2</f>
        <v>4.9932225424520792E-3</v>
      </c>
      <c r="S97">
        <f t="shared" si="2"/>
        <v>-15.810889559150391</v>
      </c>
      <c r="T97">
        <f t="shared" si="3"/>
        <v>2.0774210729010663E-55</v>
      </c>
    </row>
    <row r="98" spans="1:20" hidden="1" x14ac:dyDescent="0.3">
      <c r="A98" s="14" t="s">
        <v>46</v>
      </c>
      <c r="B98" s="14">
        <v>106</v>
      </c>
      <c r="C98" s="14">
        <v>160</v>
      </c>
      <c r="D98" s="14">
        <v>120</v>
      </c>
      <c r="E98" s="14">
        <v>257</v>
      </c>
      <c r="F98" s="1">
        <f t="shared" si="4"/>
        <v>1.61</v>
      </c>
      <c r="G98" s="1">
        <f t="shared" si="5"/>
        <v>0.70499999999999996</v>
      </c>
      <c r="H98" s="14">
        <v>38</v>
      </c>
      <c r="I98" s="6">
        <f>1.3776*EXP(-0.427*표1[[#This Row],[실제/이용자]])</f>
        <v>0.69272156314794098</v>
      </c>
      <c r="J98" s="1">
        <f>ABS(표1[[#This Row],[실제계수]]-표1[[#This Row],[계산값]])</f>
        <v>1.2278436852058983E-2</v>
      </c>
      <c r="K98" s="1" t="b">
        <f>IF(표1[[#This Row],[절댓값]]&lt;0.075,TRUE,FALSE)</f>
        <v>1</v>
      </c>
      <c r="L98" s="9" t="b">
        <f>IF(표1[[#This Row],[절댓값]]&lt;0.05,TRUE,FALSE)</f>
        <v>1</v>
      </c>
      <c r="M98" s="9" t="b">
        <f>IF(표1[[#This Row],[계산값]]&lt;0.75,IF(표1[[#This Row],[계산값]]&gt;0.6,TRUE,FALSE),FALSE)</f>
        <v>1</v>
      </c>
      <c r="N98" s="9" t="b">
        <f>IF(표1[[#This Row],[절댓값]]&lt;0.025,TRUE,FALSE)</f>
        <v>1</v>
      </c>
      <c r="O98" s="9">
        <f>표1[[#This Row],[실제계수]]-표1[[#This Row],[계산값]]</f>
        <v>1.2278436852058983E-2</v>
      </c>
      <c r="P98" s="9">
        <f>표1[[#This Row],[실제등수]]-표1[[#This Row],[등수]]</f>
        <v>14</v>
      </c>
      <c r="Q98" s="9">
        <f>ROUND(표1[[#This Row],[등수]]/표1[[#This Row],[이용자]],3)*100</f>
        <v>66.3</v>
      </c>
      <c r="R98">
        <f>표1[[#This Row],[차이]]^2</f>
        <v>1.507600115300001E-4</v>
      </c>
      <c r="S98">
        <f t="shared" si="2"/>
        <v>2.0750234268117365</v>
      </c>
      <c r="T98">
        <f t="shared" si="3"/>
        <v>4.6337688426815585E-2</v>
      </c>
    </row>
    <row r="99" spans="1:20" hidden="1" x14ac:dyDescent="0.3">
      <c r="A99" s="14" t="s">
        <v>46</v>
      </c>
      <c r="B99" s="1">
        <v>70</v>
      </c>
      <c r="C99" s="1">
        <v>160</v>
      </c>
      <c r="D99" s="1">
        <v>78</v>
      </c>
      <c r="E99" s="1">
        <v>257</v>
      </c>
      <c r="F99" s="1">
        <f t="shared" si="4"/>
        <v>1.61</v>
      </c>
      <c r="G99" s="1">
        <f t="shared" si="5"/>
        <v>0.69399999999999995</v>
      </c>
      <c r="H99" s="14">
        <v>39</v>
      </c>
      <c r="I99" s="6">
        <f>1.3776*EXP(-0.427*표1[[#This Row],[실제/이용자]])</f>
        <v>0.69272156314794098</v>
      </c>
      <c r="J99" s="1">
        <f>ABS(표1[[#This Row],[실제계수]]-표1[[#This Row],[계산값]])</f>
        <v>1.2784368520589728E-3</v>
      </c>
      <c r="K99" s="1" t="b">
        <f>IF(표1[[#This Row],[절댓값]]&lt;0.075,TRUE,FALSE)</f>
        <v>1</v>
      </c>
      <c r="L99" s="9" t="b">
        <f>IF(표1[[#This Row],[절댓값]]&lt;0.05,TRUE,FALSE)</f>
        <v>1</v>
      </c>
      <c r="M99" s="9" t="b">
        <f>IF(표1[[#This Row],[계산값]]&lt;0.75,IF(표1[[#This Row],[계산값]]&gt;0.6,TRUE,FALSE),FALSE)</f>
        <v>1</v>
      </c>
      <c r="N99" s="9" t="b">
        <f>IF(표1[[#This Row],[절댓값]]&lt;0.025,TRUE,FALSE)</f>
        <v>1</v>
      </c>
      <c r="O99" s="9">
        <f>표1[[#This Row],[실제계수]]-표1[[#This Row],[계산값]]</f>
        <v>1.2784368520589728E-3</v>
      </c>
      <c r="P99" s="9">
        <f>표1[[#This Row],[실제등수]]-표1[[#This Row],[등수]]</f>
        <v>8</v>
      </c>
      <c r="Q99" s="9">
        <f>ROUND(표1[[#This Row],[등수]]/표1[[#This Row],[이용자]],3)*100</f>
        <v>43.8</v>
      </c>
      <c r="R99">
        <f>표1[[#This Row],[차이]]^2</f>
        <v>1.6344007847024559E-6</v>
      </c>
      <c r="S99">
        <f t="shared" si="2"/>
        <v>-0.29707997277434184</v>
      </c>
      <c r="T99">
        <f t="shared" si="3"/>
        <v>0.38172043329695809</v>
      </c>
    </row>
    <row r="100" spans="1:20" hidden="1" x14ac:dyDescent="0.3">
      <c r="A100" s="14" t="s">
        <v>60</v>
      </c>
      <c r="B100" s="14">
        <v>40</v>
      </c>
      <c r="C100" s="14">
        <v>106</v>
      </c>
      <c r="D100" s="14">
        <v>43</v>
      </c>
      <c r="E100" s="14">
        <v>171</v>
      </c>
      <c r="F100" s="1">
        <f t="shared" si="4"/>
        <v>1.61</v>
      </c>
      <c r="G100" s="1">
        <f t="shared" si="5"/>
        <v>0.66600000000000004</v>
      </c>
      <c r="H100" s="14">
        <v>40</v>
      </c>
      <c r="I100" s="6">
        <f>1.3776*EXP(-0.427*표1[[#This Row],[실제/이용자]])</f>
        <v>0.69272156314794098</v>
      </c>
      <c r="J100" s="1">
        <f>ABS(표1[[#This Row],[실제계수]]-표1[[#This Row],[계산값]])</f>
        <v>2.6721563147940941E-2</v>
      </c>
      <c r="K100" s="1" t="b">
        <f>IF(표1[[#This Row],[절댓값]]&lt;0.075,TRUE,FALSE)</f>
        <v>1</v>
      </c>
      <c r="L100" s="9" t="b">
        <f>IF(표1[[#This Row],[절댓값]]&lt;0.05,TRUE,FALSE)</f>
        <v>1</v>
      </c>
      <c r="M100" s="9" t="b">
        <f>IF(표1[[#This Row],[계산값]]&lt;0.75,IF(표1[[#This Row],[계산값]]&gt;0.6,TRUE,FALSE),FALSE)</f>
        <v>1</v>
      </c>
      <c r="N100" s="9" t="b">
        <f>IF(표1[[#This Row],[절댓값]]&lt;0.025,TRUE,FALSE)</f>
        <v>0</v>
      </c>
      <c r="O100" s="9">
        <f>표1[[#This Row],[실제계수]]-표1[[#This Row],[계산값]]</f>
        <v>-2.6721563147940941E-2</v>
      </c>
      <c r="P100" s="9">
        <f>표1[[#This Row],[실제등수]]-표1[[#This Row],[등수]]</f>
        <v>3</v>
      </c>
      <c r="Q100" s="9">
        <f>ROUND(표1[[#This Row],[등수]]/표1[[#This Row],[이용자]],3)*100</f>
        <v>37.700000000000003</v>
      </c>
      <c r="R100">
        <f>표1[[#This Row],[차이]]^2</f>
        <v>7.1404193706939539E-4</v>
      </c>
      <c r="S100">
        <f t="shared" si="2"/>
        <v>-6.3351613535388811</v>
      </c>
      <c r="T100">
        <f t="shared" si="3"/>
        <v>7.6888998360451555E-10</v>
      </c>
    </row>
    <row r="101" spans="1:20" hidden="1" x14ac:dyDescent="0.3">
      <c r="A101" s="14" t="s">
        <v>60</v>
      </c>
      <c r="B101" s="1">
        <v>79</v>
      </c>
      <c r="C101" s="1">
        <v>106</v>
      </c>
      <c r="D101" s="1">
        <v>86</v>
      </c>
      <c r="E101" s="1">
        <v>171</v>
      </c>
      <c r="F101" s="1">
        <f t="shared" si="4"/>
        <v>1.61</v>
      </c>
      <c r="G101" s="1">
        <f t="shared" si="5"/>
        <v>0.67500000000000004</v>
      </c>
      <c r="H101" s="5">
        <v>41</v>
      </c>
      <c r="I101" s="6">
        <f>1.3776*EXP(-0.427*표1[[#This Row],[실제/이용자]])</f>
        <v>0.69272156314794098</v>
      </c>
      <c r="J101" s="1">
        <f>ABS(표1[[#This Row],[실제계수]]-표1[[#This Row],[계산값]])</f>
        <v>1.7721563147940933E-2</v>
      </c>
      <c r="K101" s="1" t="b">
        <f>IF(표1[[#This Row],[절댓값]]&lt;0.075,TRUE,FALSE)</f>
        <v>1</v>
      </c>
      <c r="L101" s="9" t="b">
        <f>IF(표1[[#This Row],[절댓값]]&lt;0.05,TRUE,FALSE)</f>
        <v>1</v>
      </c>
      <c r="M101" s="9" t="b">
        <f>IF(표1[[#This Row],[계산값]]&lt;0.75,IF(표1[[#This Row],[계산값]]&gt;0.6,TRUE,FALSE),FALSE)</f>
        <v>1</v>
      </c>
      <c r="N101" s="9" t="b">
        <f>IF(표1[[#This Row],[절댓값]]&lt;0.025,TRUE,FALSE)</f>
        <v>1</v>
      </c>
      <c r="O101" s="9">
        <f>표1[[#This Row],[실제계수]]-표1[[#This Row],[계산값]]</f>
        <v>-1.7721563147940933E-2</v>
      </c>
      <c r="P101" s="9">
        <f>표1[[#This Row],[실제등수]]-표1[[#This Row],[등수]]</f>
        <v>7</v>
      </c>
      <c r="Q101" s="9">
        <f>ROUND(표1[[#This Row],[등수]]/표1[[#This Row],[이용자]],3)*100</f>
        <v>74.5</v>
      </c>
      <c r="S101">
        <f t="shared" si="2"/>
        <v>-4.3943494811502708</v>
      </c>
      <c r="T101">
        <f t="shared" si="3"/>
        <v>2.5569963031270481E-5</v>
      </c>
    </row>
    <row r="102" spans="1:20" hidden="1" x14ac:dyDescent="0.3">
      <c r="A102" s="1" t="s">
        <v>65</v>
      </c>
      <c r="B102" s="1">
        <v>138</v>
      </c>
      <c r="C102" s="1">
        <v>242</v>
      </c>
      <c r="D102" s="1">
        <v>154</v>
      </c>
      <c r="E102" s="1">
        <v>393</v>
      </c>
      <c r="F102" s="1">
        <f t="shared" si="4"/>
        <v>1.62</v>
      </c>
      <c r="G102" s="1">
        <f t="shared" si="5"/>
        <v>0.68700000000000006</v>
      </c>
      <c r="H102" s="14">
        <v>42</v>
      </c>
      <c r="I102" s="6">
        <f>1.3776*EXP(-0.427*표1[[#This Row],[실제/이용자]])</f>
        <v>0.68976994825580107</v>
      </c>
      <c r="J102" s="1">
        <f>ABS(표1[[#This Row],[실제계수]]-표1[[#This Row],[계산값]])</f>
        <v>2.7699482558010136E-3</v>
      </c>
      <c r="K102" s="1" t="b">
        <f>IF(표1[[#This Row],[절댓값]]&lt;0.075,TRUE,FALSE)</f>
        <v>1</v>
      </c>
      <c r="L102" s="9" t="b">
        <f>IF(표1[[#This Row],[절댓값]]&lt;0.05,TRUE,FALSE)</f>
        <v>1</v>
      </c>
      <c r="M102" s="9" t="b">
        <f>IF(표1[[#This Row],[계산값]]&lt;0.75,IF(표1[[#This Row],[계산값]]&gt;0.6,TRUE,FALSE),FALSE)</f>
        <v>1</v>
      </c>
      <c r="N102" s="9" t="b">
        <f>IF(표1[[#This Row],[절댓값]]&lt;0.025,TRUE,FALSE)</f>
        <v>1</v>
      </c>
      <c r="O102" s="9">
        <f>표1[[#This Row],[실제계수]]-표1[[#This Row],[계산값]]</f>
        <v>-2.7699482558010136E-3</v>
      </c>
      <c r="P102" s="9">
        <f>표1[[#This Row],[실제등수]]-표1[[#This Row],[등수]]</f>
        <v>16</v>
      </c>
      <c r="Q102" s="9">
        <f>ROUND(표1[[#This Row],[등수]]/표1[[#This Row],[이용자]],3)*100</f>
        <v>56.999999999999993</v>
      </c>
      <c r="R102">
        <f>표1[[#This Row],[차이]]^2</f>
        <v>7.6726133398150772E-6</v>
      </c>
      <c r="S102">
        <f t="shared" si="2"/>
        <v>-1.1700970707005525</v>
      </c>
      <c r="T102">
        <f t="shared" si="3"/>
        <v>0.20119069071569115</v>
      </c>
    </row>
    <row r="103" spans="1:20" hidden="1" x14ac:dyDescent="0.3">
      <c r="A103" s="1" t="s">
        <v>65</v>
      </c>
      <c r="B103" s="1">
        <v>90</v>
      </c>
      <c r="C103" s="1">
        <v>242</v>
      </c>
      <c r="D103" s="1">
        <v>99</v>
      </c>
      <c r="E103" s="1">
        <v>393</v>
      </c>
      <c r="F103" s="1">
        <f t="shared" si="4"/>
        <v>1.62</v>
      </c>
      <c r="G103" s="1">
        <f t="shared" si="5"/>
        <v>0.67700000000000005</v>
      </c>
      <c r="H103" s="14">
        <v>43</v>
      </c>
      <c r="I103" s="6">
        <f>1.3776*EXP(-0.427*표1[[#This Row],[실제/이용자]])</f>
        <v>0.68976994825580107</v>
      </c>
      <c r="J103" s="1">
        <f>ABS(표1[[#This Row],[실제계수]]-표1[[#This Row],[계산값]])</f>
        <v>1.2769948255801022E-2</v>
      </c>
      <c r="K103" s="1" t="b">
        <f>IF(표1[[#This Row],[절댓값]]&lt;0.075,TRUE,FALSE)</f>
        <v>1</v>
      </c>
      <c r="L103" s="9" t="b">
        <f>IF(표1[[#This Row],[절댓값]]&lt;0.05,TRUE,FALSE)</f>
        <v>1</v>
      </c>
      <c r="M103" s="9" t="b">
        <f>IF(표1[[#This Row],[계산값]]&lt;0.75,IF(표1[[#This Row],[계산값]]&gt;0.6,TRUE,FALSE),FALSE)</f>
        <v>1</v>
      </c>
      <c r="N103" s="9" t="b">
        <f>IF(표1[[#This Row],[절댓값]]&lt;0.025,TRUE,FALSE)</f>
        <v>1</v>
      </c>
      <c r="O103" s="9">
        <f>표1[[#This Row],[실제계수]]-표1[[#This Row],[계산값]]</f>
        <v>-1.2769948255801022E-2</v>
      </c>
      <c r="P103" s="9">
        <f>표1[[#This Row],[실제등수]]-표1[[#This Row],[등수]]</f>
        <v>9</v>
      </c>
      <c r="Q103" s="9">
        <f>ROUND(표1[[#This Row],[등수]]/표1[[#This Row],[이용자]],3)*100</f>
        <v>37.200000000000003</v>
      </c>
      <c r="R103">
        <f>표1[[#This Row],[차이]]^2</f>
        <v>1.6307157845583557E-4</v>
      </c>
      <c r="S103">
        <f t="shared" si="2"/>
        <v>-3.3265547066878964</v>
      </c>
      <c r="T103">
        <f t="shared" si="3"/>
        <v>1.5774878880812165E-3</v>
      </c>
    </row>
    <row r="104" spans="1:20" hidden="1" x14ac:dyDescent="0.3">
      <c r="A104" s="1" t="s">
        <v>47</v>
      </c>
      <c r="B104" s="1">
        <v>242</v>
      </c>
      <c r="C104" s="1">
        <v>361</v>
      </c>
      <c r="D104" s="1">
        <v>295</v>
      </c>
      <c r="E104" s="1">
        <v>590</v>
      </c>
      <c r="F104" s="1">
        <f t="shared" si="4"/>
        <v>1.63</v>
      </c>
      <c r="G104" s="1">
        <f t="shared" si="5"/>
        <v>0.746</v>
      </c>
      <c r="H104" s="14">
        <v>44</v>
      </c>
      <c r="I104" s="6">
        <f>1.3776*EXP(-0.427*표1[[#This Row],[실제/이용자]])</f>
        <v>0.68683090988925932</v>
      </c>
      <c r="J104" s="1">
        <f>ABS(표1[[#This Row],[실제계수]]-표1[[#This Row],[계산값]])</f>
        <v>5.9169090110740674E-2</v>
      </c>
      <c r="K104" s="1" t="b">
        <f>IF(표1[[#This Row],[절댓값]]&lt;0.075,TRUE,FALSE)</f>
        <v>1</v>
      </c>
      <c r="L104" s="9" t="b">
        <f>IF(표1[[#This Row],[절댓값]]&lt;0.05,TRUE,FALSE)</f>
        <v>0</v>
      </c>
      <c r="M104" s="9" t="b">
        <f>IF(표1[[#This Row],[계산값]]&lt;0.75,IF(표1[[#This Row],[계산값]]&gt;0.6,TRUE,FALSE),FALSE)</f>
        <v>1</v>
      </c>
      <c r="N104" s="9" t="b">
        <f>IF(표1[[#This Row],[절댓값]]&lt;0.025,TRUE,FALSE)</f>
        <v>0</v>
      </c>
      <c r="O104" s="9">
        <f>표1[[#This Row],[실제계수]]-표1[[#This Row],[계산값]]</f>
        <v>5.9169090110740674E-2</v>
      </c>
      <c r="P104" s="9">
        <f>표1[[#This Row],[실제등수]]-표1[[#This Row],[등수]]</f>
        <v>53</v>
      </c>
      <c r="Q104" s="9">
        <f>ROUND(표1[[#This Row],[등수]]/표1[[#This Row],[이용자]],3)*100</f>
        <v>67</v>
      </c>
      <c r="R104">
        <f>표1[[#This Row],[차이]]^2</f>
        <v>3.5009812245329498E-3</v>
      </c>
      <c r="S104">
        <f t="shared" si="2"/>
        <v>12.186794154423625</v>
      </c>
      <c r="T104">
        <f t="shared" si="3"/>
        <v>2.2420567901351943E-33</v>
      </c>
    </row>
    <row r="105" spans="1:20" hidden="1" x14ac:dyDescent="0.3">
      <c r="A105" s="1" t="s">
        <v>47</v>
      </c>
      <c r="B105" s="1">
        <v>79</v>
      </c>
      <c r="C105" s="1">
        <v>361</v>
      </c>
      <c r="D105" s="1">
        <v>98</v>
      </c>
      <c r="E105" s="1">
        <v>590</v>
      </c>
      <c r="F105" s="1">
        <f t="shared" si="4"/>
        <v>1.63</v>
      </c>
      <c r="G105" s="1">
        <f t="shared" si="5"/>
        <v>0.75900000000000001</v>
      </c>
      <c r="H105" s="5">
        <v>45</v>
      </c>
      <c r="I105" s="6">
        <f>1.3776*EXP(-0.427*표1[[#This Row],[실제/이용자]])</f>
        <v>0.68683090988925932</v>
      </c>
      <c r="J105" s="1">
        <f>ABS(표1[[#This Row],[실제계수]]-표1[[#This Row],[계산값]])</f>
        <v>7.2169090110740686E-2</v>
      </c>
      <c r="K105" s="1" t="b">
        <f>IF(표1[[#This Row],[절댓값]]&lt;0.075,TRUE,FALSE)</f>
        <v>1</v>
      </c>
      <c r="L105" s="9" t="b">
        <f>IF(표1[[#This Row],[절댓값]]&lt;0.05,TRUE,FALSE)</f>
        <v>0</v>
      </c>
      <c r="M105" s="9" t="b">
        <f>IF(표1[[#This Row],[계산값]]&lt;0.75,IF(표1[[#This Row],[계산값]]&gt;0.6,TRUE,FALSE),FALSE)</f>
        <v>1</v>
      </c>
      <c r="N105" s="9" t="b">
        <f>IF(표1[[#This Row],[절댓값]]&lt;0.025,TRUE,FALSE)</f>
        <v>0</v>
      </c>
      <c r="O105" s="9">
        <f>표1[[#This Row],[실제계수]]-표1[[#This Row],[계산값]]</f>
        <v>7.2169090110740686E-2</v>
      </c>
      <c r="P105" s="9">
        <f>표1[[#This Row],[실제등수]]-표1[[#This Row],[등수]]</f>
        <v>19</v>
      </c>
      <c r="Q105" s="9">
        <f>ROUND(표1[[#This Row],[등수]]/표1[[#This Row],[이용자]],3)*100</f>
        <v>21.9</v>
      </c>
      <c r="R105">
        <f>표1[[#This Row],[차이]]^2</f>
        <v>5.2083775674122094E-3</v>
      </c>
      <c r="S105">
        <f t="shared" si="2"/>
        <v>14.990189081207172</v>
      </c>
      <c r="T105">
        <f t="shared" si="3"/>
        <v>6.4072603131726796E-50</v>
      </c>
    </row>
    <row r="106" spans="1:20" hidden="1" x14ac:dyDescent="0.3">
      <c r="A106" s="14" t="s">
        <v>43</v>
      </c>
      <c r="B106" s="14">
        <v>23</v>
      </c>
      <c r="C106" s="14">
        <v>43</v>
      </c>
      <c r="D106" s="14">
        <v>27</v>
      </c>
      <c r="E106" s="14">
        <v>72</v>
      </c>
      <c r="F106" s="1">
        <f t="shared" si="4"/>
        <v>1.67</v>
      </c>
      <c r="G106" s="1">
        <f t="shared" si="5"/>
        <v>0.70099999999999996</v>
      </c>
      <c r="H106" s="14">
        <v>46</v>
      </c>
      <c r="I106" s="6">
        <f>1.3776*EXP(-0.427*표1[[#This Row],[실제/이용자]])</f>
        <v>0.67519945335270992</v>
      </c>
      <c r="J106" s="1">
        <f>ABS(표1[[#This Row],[실제계수]]-표1[[#This Row],[계산값]])</f>
        <v>2.5800546647290035E-2</v>
      </c>
      <c r="K106" s="1" t="b">
        <f>IF(표1[[#This Row],[절댓값]]&lt;0.075,TRUE,FALSE)</f>
        <v>1</v>
      </c>
      <c r="L106" s="9" t="b">
        <f>IF(표1[[#This Row],[절댓값]]&lt;0.05,TRUE,FALSE)</f>
        <v>1</v>
      </c>
      <c r="M106" s="9" t="b">
        <f>IF(표1[[#This Row],[계산값]]&lt;0.75,IF(표1[[#This Row],[계산값]]&gt;0.6,TRUE,FALSE),FALSE)</f>
        <v>1</v>
      </c>
      <c r="N106" s="9" t="b">
        <f>IF(표1[[#This Row],[절댓값]]&lt;0.025,TRUE,FALSE)</f>
        <v>0</v>
      </c>
      <c r="O106" s="9">
        <f>표1[[#This Row],[실제계수]]-표1[[#This Row],[계산값]]</f>
        <v>2.5800546647290035E-2</v>
      </c>
      <c r="P106" s="9">
        <f>표1[[#This Row],[실제등수]]-표1[[#This Row],[등수]]</f>
        <v>4</v>
      </c>
      <c r="Q106" s="9">
        <f>ROUND(표1[[#This Row],[등수]]/표1[[#This Row],[이용자]],3)*100</f>
        <v>53.5</v>
      </c>
      <c r="R106">
        <f>표1[[#This Row],[차이]]^2</f>
        <v>6.6566820729898907E-4</v>
      </c>
      <c r="S106">
        <f t="shared" si="2"/>
        <v>4.9910091190702603</v>
      </c>
      <c r="T106">
        <f t="shared" si="3"/>
        <v>1.5550162744152902E-6</v>
      </c>
    </row>
    <row r="107" spans="1:20" hidden="1" x14ac:dyDescent="0.3">
      <c r="A107" s="14" t="s">
        <v>43</v>
      </c>
      <c r="B107" s="14">
        <v>14</v>
      </c>
      <c r="C107" s="14">
        <v>43</v>
      </c>
      <c r="D107" s="14">
        <v>17</v>
      </c>
      <c r="E107" s="14">
        <v>72</v>
      </c>
      <c r="F107" s="1">
        <f t="shared" si="4"/>
        <v>1.67</v>
      </c>
      <c r="G107" s="1">
        <f t="shared" si="5"/>
        <v>0.72499999999999998</v>
      </c>
      <c r="H107" s="14">
        <v>47</v>
      </c>
      <c r="I107" s="6">
        <f>1.3776*EXP(-0.427*표1[[#This Row],[실제/이용자]])</f>
        <v>0.67519945335270992</v>
      </c>
      <c r="J107" s="1">
        <f>ABS(표1[[#This Row],[실제계수]]-표1[[#This Row],[계산값]])</f>
        <v>4.9800546647290056E-2</v>
      </c>
      <c r="K107" s="1" t="b">
        <f>IF(표1[[#This Row],[절댓값]]&lt;0.075,TRUE,FALSE)</f>
        <v>1</v>
      </c>
      <c r="L107" s="9" t="b">
        <f>IF(표1[[#This Row],[절댓값]]&lt;0.05,TRUE,FALSE)</f>
        <v>1</v>
      </c>
      <c r="M107" s="9" t="b">
        <f>IF(표1[[#This Row],[계산값]]&lt;0.75,IF(표1[[#This Row],[계산값]]&gt;0.6,TRUE,FALSE),FALSE)</f>
        <v>1</v>
      </c>
      <c r="N107" s="9" t="b">
        <f>IF(표1[[#This Row],[절댓값]]&lt;0.025,TRUE,FALSE)</f>
        <v>0</v>
      </c>
      <c r="O107" s="9">
        <f>표1[[#This Row],[실제계수]]-표1[[#This Row],[계산값]]</f>
        <v>4.9800546647290056E-2</v>
      </c>
      <c r="P107" s="9">
        <f>표1[[#This Row],[실제등수]]-표1[[#This Row],[등수]]</f>
        <v>3</v>
      </c>
      <c r="Q107" s="9">
        <f>ROUND(표1[[#This Row],[등수]]/표1[[#This Row],[이용자]],3)*100</f>
        <v>32.6</v>
      </c>
      <c r="R107">
        <f>표1[[#This Row],[차이]]^2</f>
        <v>2.4800944463689127E-3</v>
      </c>
      <c r="S107">
        <f t="shared" si="2"/>
        <v>10.166507445439885</v>
      </c>
      <c r="T107">
        <f t="shared" si="3"/>
        <v>1.4355984298488982E-23</v>
      </c>
    </row>
    <row r="108" spans="1:20" hidden="1" x14ac:dyDescent="0.3">
      <c r="A108" s="1" t="s">
        <v>59</v>
      </c>
      <c r="B108" s="1">
        <v>14</v>
      </c>
      <c r="C108" s="1">
        <v>28</v>
      </c>
      <c r="D108" s="1">
        <v>15</v>
      </c>
      <c r="E108" s="1">
        <v>49</v>
      </c>
      <c r="F108" s="1">
        <f t="shared" si="4"/>
        <v>1.75</v>
      </c>
      <c r="G108" s="1">
        <f t="shared" si="5"/>
        <v>0.61199999999999999</v>
      </c>
      <c r="H108" s="14">
        <v>48</v>
      </c>
      <c r="I108" s="6">
        <f>1.3776*EXP(-0.427*표1[[#This Row],[실제/이용자]])</f>
        <v>0.65252413934250164</v>
      </c>
      <c r="J108" s="1">
        <f>ABS(표1[[#This Row],[실제계수]]-표1[[#This Row],[계산값]])</f>
        <v>4.0524139342501653E-2</v>
      </c>
      <c r="K108" s="1" t="b">
        <f>IF(표1[[#This Row],[절댓값]]&lt;0.075,TRUE,FALSE)</f>
        <v>1</v>
      </c>
      <c r="L108" s="9" t="b">
        <f>IF(표1[[#This Row],[절댓값]]&lt;0.05,TRUE,FALSE)</f>
        <v>1</v>
      </c>
      <c r="M108" s="9" t="b">
        <f>IF(표1[[#This Row],[계산값]]&lt;0.75,IF(표1[[#This Row],[계산값]]&gt;0.6,TRUE,FALSE),FALSE)</f>
        <v>1</v>
      </c>
      <c r="N108" s="9" t="b">
        <f>IF(표1[[#This Row],[절댓값]]&lt;0.025,TRUE,FALSE)</f>
        <v>0</v>
      </c>
      <c r="O108" s="9">
        <f>표1[[#This Row],[실제계수]]-표1[[#This Row],[계산값]]</f>
        <v>-4.0524139342501653E-2</v>
      </c>
      <c r="P108" s="9">
        <f>표1[[#This Row],[실제등수]]-표1[[#This Row],[등수]]</f>
        <v>1</v>
      </c>
      <c r="Q108" s="9">
        <f>ROUND(표1[[#This Row],[등수]]/표1[[#This Row],[이용자]],3)*100</f>
        <v>50</v>
      </c>
      <c r="R108">
        <f>표1[[#This Row],[차이]]^2</f>
        <v>1.6422058694504902E-3</v>
      </c>
      <c r="S108">
        <f t="shared" si="2"/>
        <v>-9.3116284366446358</v>
      </c>
      <c r="T108">
        <f t="shared" si="3"/>
        <v>5.9271960257628731E-20</v>
      </c>
    </row>
    <row r="109" spans="1:20" hidden="1" x14ac:dyDescent="0.3">
      <c r="A109" s="14"/>
      <c r="B109" s="1">
        <v>14</v>
      </c>
      <c r="C109" s="1">
        <v>43</v>
      </c>
      <c r="D109" s="1">
        <v>17</v>
      </c>
      <c r="E109" s="1">
        <v>84</v>
      </c>
      <c r="F109" s="1">
        <f t="shared" si="4"/>
        <v>1.95</v>
      </c>
      <c r="G109" s="1">
        <f t="shared" si="5"/>
        <v>0.622</v>
      </c>
      <c r="H109" s="5">
        <v>49</v>
      </c>
      <c r="I109" s="6">
        <f>1.3776*EXP(-0.427*표1[[#This Row],[실제/이용자]])</f>
        <v>0.59911174522115673</v>
      </c>
      <c r="J109" s="1">
        <f>ABS(표1[[#This Row],[실제계수]]-표1[[#This Row],[계산값]])</f>
        <v>2.2888254778843264E-2</v>
      </c>
      <c r="K109" s="1" t="b">
        <f>IF(표1[[#This Row],[절댓값]]&lt;0.075,TRUE,FALSE)</f>
        <v>1</v>
      </c>
      <c r="L109" s="9" t="b">
        <f>IF(표1[[#This Row],[절댓값]]&lt;0.05,TRUE,FALSE)</f>
        <v>1</v>
      </c>
      <c r="M109" s="9" t="b">
        <f>IF(표1[[#This Row],[계산값]]&lt;0.75,IF(표1[[#This Row],[계산값]]&gt;0.6,TRUE,FALSE),FALSE)</f>
        <v>0</v>
      </c>
      <c r="N109" s="9" t="b">
        <f>IF(표1[[#This Row],[절댓값]]&lt;0.025,TRUE,FALSE)</f>
        <v>1</v>
      </c>
      <c r="O109" s="9">
        <f>표1[[#This Row],[실제계수]]-표1[[#This Row],[계산값]]</f>
        <v>2.2888254778843264E-2</v>
      </c>
      <c r="P109" s="9">
        <f>표1[[#This Row],[실제등수]]-표1[[#This Row],[등수]]</f>
        <v>3</v>
      </c>
      <c r="Q109" s="9">
        <f>ROUND(표1[[#This Row],[등수]]/표1[[#This Row],[이용자]],3)*100</f>
        <v>32.6</v>
      </c>
      <c r="R109">
        <f>표1[[#This Row],[차이]]^2</f>
        <v>5.2387220682124154E-4</v>
      </c>
      <c r="S109">
        <f t="shared" si="2"/>
        <v>4.3629857152766718</v>
      </c>
      <c r="T109">
        <f t="shared" si="3"/>
        <v>2.9334076153535732E-5</v>
      </c>
    </row>
    <row r="110" spans="1:20" hidden="1" x14ac:dyDescent="0.3">
      <c r="A110" s="14"/>
      <c r="B110" s="1">
        <v>9</v>
      </c>
      <c r="C110" s="1">
        <v>43</v>
      </c>
      <c r="D110" s="1">
        <v>12</v>
      </c>
      <c r="E110" s="1">
        <v>84</v>
      </c>
      <c r="F110" s="1">
        <f t="shared" si="4"/>
        <v>1.95</v>
      </c>
      <c r="G110" s="1">
        <f t="shared" si="5"/>
        <v>0.68300000000000005</v>
      </c>
      <c r="H110" s="14">
        <v>50</v>
      </c>
      <c r="I110" s="6">
        <f>1.3776*EXP(-0.427*표1[[#This Row],[실제/이용자]])</f>
        <v>0.59911174522115673</v>
      </c>
      <c r="J110" s="1">
        <f>ABS(표1[[#This Row],[실제계수]]-표1[[#This Row],[계산값]])</f>
        <v>8.3888254778843319E-2</v>
      </c>
      <c r="K110" s="1" t="b">
        <f>IF(표1[[#This Row],[절댓값]]&lt;0.075,TRUE,FALSE)</f>
        <v>0</v>
      </c>
      <c r="L110" s="9" t="b">
        <f>IF(표1[[#This Row],[절댓값]]&lt;0.05,TRUE,FALSE)</f>
        <v>0</v>
      </c>
      <c r="M110" s="9" t="b">
        <f>IF(표1[[#This Row],[계산값]]&lt;0.75,IF(표1[[#This Row],[계산값]]&gt;0.6,TRUE,FALSE),FALSE)</f>
        <v>0</v>
      </c>
      <c r="N110" s="9" t="b">
        <f>IF(표1[[#This Row],[절댓값]]&lt;0.025,TRUE,FALSE)</f>
        <v>0</v>
      </c>
      <c r="O110" s="9">
        <f>표1[[#This Row],[실제계수]]-표1[[#This Row],[계산값]]</f>
        <v>8.3888254778843319E-2</v>
      </c>
      <c r="P110" s="9">
        <f>표1[[#This Row],[실제등수]]-표1[[#This Row],[등수]]</f>
        <v>3</v>
      </c>
      <c r="Q110" s="9">
        <f>ROUND(표1[[#This Row],[등수]]/표1[[#This Row],[이용자]],3)*100</f>
        <v>20.9</v>
      </c>
      <c r="R110">
        <f>표1[[#This Row],[차이]]^2</f>
        <v>7.0372392898401291E-3</v>
      </c>
      <c r="S110">
        <f t="shared" si="2"/>
        <v>17.51737729479947</v>
      </c>
      <c r="T110">
        <f t="shared" si="3"/>
        <v>9.277518854309581E-68</v>
      </c>
    </row>
    <row r="111" spans="1:20" hidden="1" x14ac:dyDescent="0.3">
      <c r="A111" s="14" t="s">
        <v>77</v>
      </c>
      <c r="B111" s="1">
        <v>12</v>
      </c>
      <c r="C111" s="1">
        <v>47</v>
      </c>
      <c r="D111" s="1">
        <v>15</v>
      </c>
      <c r="E111" s="1">
        <v>92</v>
      </c>
      <c r="F111" s="1">
        <f t="shared" si="4"/>
        <v>1.96</v>
      </c>
      <c r="G111" s="1">
        <f t="shared" si="5"/>
        <v>0.63900000000000001</v>
      </c>
      <c r="H111" s="14">
        <v>51</v>
      </c>
      <c r="I111" s="6">
        <f>1.3776*EXP(-0.427*표1[[#This Row],[실제/이용자]])</f>
        <v>0.59655899207570118</v>
      </c>
      <c r="J111" s="1">
        <f>ABS(표1[[#This Row],[실제계수]]-표1[[#This Row],[계산값]])</f>
        <v>4.2441007924298835E-2</v>
      </c>
      <c r="K111" s="1" t="b">
        <f>IF(표1[[#This Row],[절댓값]]&lt;0.075,TRUE,FALSE)</f>
        <v>1</v>
      </c>
      <c r="L111" s="9" t="b">
        <f>IF(표1[[#This Row],[절댓값]]&lt;0.05,TRUE,FALSE)</f>
        <v>1</v>
      </c>
      <c r="M111" s="9" t="b">
        <f>IF(표1[[#This Row],[계산값]]&lt;0.75,IF(표1[[#This Row],[계산값]]&gt;0.6,TRUE,FALSE),FALSE)</f>
        <v>0</v>
      </c>
      <c r="N111" s="9" t="b">
        <f>IF(표1[[#This Row],[절댓값]]&lt;0.025,TRUE,FALSE)</f>
        <v>0</v>
      </c>
      <c r="O111" s="9">
        <f>표1[[#This Row],[실제계수]]-표1[[#This Row],[계산값]]</f>
        <v>4.2441007924298835E-2</v>
      </c>
      <c r="P111" s="9">
        <f>표1[[#This Row],[실제등수]]-표1[[#This Row],[등수]]</f>
        <v>3</v>
      </c>
      <c r="Q111" s="9">
        <f>ROUND(표1[[#This Row],[등수]]/표1[[#This Row],[이용자]],3)*100</f>
        <v>25.5</v>
      </c>
      <c r="R111">
        <f>표1[[#This Row],[차이]]^2</f>
        <v>1.8012391536303964E-3</v>
      </c>
      <c r="S111">
        <f t="shared" si="2"/>
        <v>8.579454097785991</v>
      </c>
      <c r="T111">
        <f t="shared" si="3"/>
        <v>4.1432965524270904E-17</v>
      </c>
    </row>
    <row r="112" spans="1:20" hidden="1" x14ac:dyDescent="0.3">
      <c r="A112" s="14" t="s">
        <v>63</v>
      </c>
      <c r="B112" s="1">
        <v>8</v>
      </c>
      <c r="C112" s="1">
        <v>17</v>
      </c>
      <c r="D112" s="1">
        <v>10</v>
      </c>
      <c r="E112" s="1">
        <v>39</v>
      </c>
      <c r="F112" s="1">
        <f t="shared" si="4"/>
        <v>2.29</v>
      </c>
      <c r="G112" s="1">
        <f t="shared" si="5"/>
        <v>0.54500000000000004</v>
      </c>
      <c r="H112" s="14">
        <v>52</v>
      </c>
      <c r="I112" s="6">
        <f>1.3776*EXP(-0.427*표1[[#This Row],[실제/이용자]])</f>
        <v>0.51815173997302622</v>
      </c>
      <c r="J112" s="1">
        <f>ABS(표1[[#This Row],[실제계수]]-표1[[#This Row],[계산값]])</f>
        <v>2.6848260026973825E-2</v>
      </c>
      <c r="K112" s="1" t="b">
        <f>IF(표1[[#This Row],[절댓값]]&lt;0.075,TRUE,FALSE)</f>
        <v>1</v>
      </c>
      <c r="L112" s="9" t="b">
        <f>IF(표1[[#This Row],[절댓값]]&lt;0.05,TRUE,FALSE)</f>
        <v>1</v>
      </c>
      <c r="M112" s="9" t="b">
        <f>IF(표1[[#This Row],[계산값]]&lt;0.75,IF(표1[[#This Row],[계산값]]&gt;0.6,TRUE,FALSE),FALSE)</f>
        <v>0</v>
      </c>
      <c r="N112" s="9" t="b">
        <f>IF(표1[[#This Row],[절댓값]]&lt;0.025,TRUE,FALSE)</f>
        <v>0</v>
      </c>
      <c r="O112" s="9">
        <f>표1[[#This Row],[실제계수]]-표1[[#This Row],[계산값]]</f>
        <v>2.6848260026973825E-2</v>
      </c>
      <c r="P112" s="9">
        <f>표1[[#This Row],[실제등수]]-표1[[#This Row],[등수]]</f>
        <v>2</v>
      </c>
      <c r="Q112" s="9">
        <f>ROUND(표1[[#This Row],[등수]]/표1[[#This Row],[이용자]],3)*100</f>
        <v>47.099999999999994</v>
      </c>
      <c r="R112">
        <f>표1[[#This Row],[차이]]^2</f>
        <v>7.2082906647600057E-4</v>
      </c>
      <c r="S112">
        <f t="shared" si="2"/>
        <v>5.2169440708647814</v>
      </c>
      <c r="T112">
        <f t="shared" si="3"/>
        <v>4.9081858775258158E-7</v>
      </c>
    </row>
    <row r="113" spans="1:20" hidden="1" x14ac:dyDescent="0.3">
      <c r="A113" s="14" t="s">
        <v>13</v>
      </c>
      <c r="B113" s="14">
        <v>35</v>
      </c>
      <c r="C113" s="14">
        <v>144</v>
      </c>
      <c r="D113" s="14">
        <v>39</v>
      </c>
      <c r="E113" s="14">
        <v>210</v>
      </c>
      <c r="F113" s="1">
        <f t="shared" si="4"/>
        <v>1.46</v>
      </c>
      <c r="G113" s="1">
        <f t="shared" si="5"/>
        <v>0.76400000000000001</v>
      </c>
      <c r="H113" s="5">
        <v>53</v>
      </c>
      <c r="I113" s="6">
        <f>1.3776*EXP(-0.427*표1[[#This Row],[실제/이용자]])</f>
        <v>0.73854211911300149</v>
      </c>
      <c r="J113" s="1">
        <f>ABS(표1[[#This Row],[실제계수]]-표1[[#This Row],[계산값]])</f>
        <v>2.5457880886998518E-2</v>
      </c>
      <c r="K113" s="1" t="b">
        <f>IF(표1[[#This Row],[절댓값]]&lt;0.075,TRUE,FALSE)</f>
        <v>1</v>
      </c>
      <c r="L113" s="9" t="b">
        <f>IF(표1[[#This Row],[절댓값]]&lt;0.05,TRUE,FALSE)</f>
        <v>1</v>
      </c>
      <c r="M113" s="9" t="b">
        <f>IF(표1[[#This Row],[계산값]]&lt;0.75,IF(표1[[#This Row],[계산값]]&gt;0.6,TRUE,FALSE),FALSE)</f>
        <v>1</v>
      </c>
      <c r="N113" s="9" t="b">
        <f>IF(표1[[#This Row],[절댓값]]&lt;0.025,TRUE,FALSE)</f>
        <v>0</v>
      </c>
      <c r="O113" s="9">
        <f>표1[[#This Row],[실제계수]]-표1[[#This Row],[계산값]]</f>
        <v>2.5457880886998518E-2</v>
      </c>
      <c r="P113" s="9">
        <f>표1[[#This Row],[실제등수]]-표1[[#This Row],[등수]]</f>
        <v>4</v>
      </c>
      <c r="Q113" s="9">
        <f>ROUND(표1[[#This Row],[등수]]/표1[[#This Row],[이용자]],3)*100</f>
        <v>24.3</v>
      </c>
      <c r="R113">
        <f>표1[[#This Row],[차이]]^2</f>
        <v>6.4810369925660447E-4</v>
      </c>
      <c r="S113">
        <f t="shared" si="2"/>
        <v>4.9171146995330552</v>
      </c>
      <c r="T113">
        <f t="shared" si="3"/>
        <v>2.2424377168329586E-6</v>
      </c>
    </row>
    <row r="114" spans="1:20" hidden="1" x14ac:dyDescent="0.3">
      <c r="A114" s="14" t="s">
        <v>13</v>
      </c>
      <c r="B114" s="1">
        <v>110</v>
      </c>
      <c r="C114" s="1">
        <v>144</v>
      </c>
      <c r="D114" s="1">
        <v>114</v>
      </c>
      <c r="E114" s="1">
        <v>210</v>
      </c>
      <c r="F114" s="1">
        <f t="shared" si="4"/>
        <v>1.46</v>
      </c>
      <c r="G114" s="1">
        <f t="shared" si="5"/>
        <v>0.71099999999999997</v>
      </c>
      <c r="H114" s="14">
        <v>54</v>
      </c>
      <c r="I114" s="6">
        <f>1.3776*EXP(-0.427*표1[[#This Row],[실제/이용자]])</f>
        <v>0.73854211911300149</v>
      </c>
      <c r="J114" s="1">
        <f>ABS(표1[[#This Row],[실제계수]]-표1[[#This Row],[계산값]])</f>
        <v>2.7542119113001529E-2</v>
      </c>
      <c r="K114" s="1" t="b">
        <f>IF(표1[[#This Row],[절댓값]]&lt;0.075,TRUE,FALSE)</f>
        <v>1</v>
      </c>
      <c r="L114" s="9" t="b">
        <f>IF(표1[[#This Row],[절댓값]]&lt;0.05,TRUE,FALSE)</f>
        <v>1</v>
      </c>
      <c r="M114" s="9" t="b">
        <f>IF(표1[[#This Row],[계산값]]&lt;0.75,IF(표1[[#This Row],[계산값]]&gt;0.6,TRUE,FALSE),FALSE)</f>
        <v>1</v>
      </c>
      <c r="N114" s="9" t="b">
        <f>IF(표1[[#This Row],[절댓값]]&lt;0.025,TRUE,FALSE)</f>
        <v>0</v>
      </c>
      <c r="O114" s="9">
        <f>표1[[#This Row],[실제계수]]-표1[[#This Row],[계산값]]</f>
        <v>-2.7542119113001529E-2</v>
      </c>
      <c r="P114" s="9">
        <f>표1[[#This Row],[실제등수]]-표1[[#This Row],[등수]]</f>
        <v>4</v>
      </c>
      <c r="Q114" s="9">
        <f>ROUND(표1[[#This Row],[등수]]/표1[[#This Row],[이용자]],3)*100</f>
        <v>76.400000000000006</v>
      </c>
      <c r="R114">
        <f>표1[[#This Row],[차이]]^2</f>
        <v>7.5856832523476408E-4</v>
      </c>
      <c r="S114">
        <f t="shared" si="2"/>
        <v>-6.5121107711998674</v>
      </c>
      <c r="T114">
        <f t="shared" si="3"/>
        <v>2.4672867091958114E-10</v>
      </c>
    </row>
    <row r="115" spans="1:20" hidden="1" x14ac:dyDescent="0.3">
      <c r="A115" s="10" t="s">
        <v>14</v>
      </c>
      <c r="B115" s="11">
        <v>37</v>
      </c>
      <c r="C115" s="11">
        <v>486</v>
      </c>
      <c r="D115" s="11">
        <v>42</v>
      </c>
      <c r="E115" s="11">
        <v>771</v>
      </c>
      <c r="F115" s="1">
        <f t="shared" si="4"/>
        <v>1.59</v>
      </c>
      <c r="G115" s="1">
        <f t="shared" si="5"/>
        <v>0.71599999999999997</v>
      </c>
      <c r="H115" s="14">
        <v>55</v>
      </c>
      <c r="I115" s="6">
        <f>1.3776*EXP(-0.427*표1[[#This Row],[실제/이용자]])</f>
        <v>0.69866273800562839</v>
      </c>
      <c r="J115" s="1">
        <f>ABS(표1[[#This Row],[실제계수]]-표1[[#This Row],[계산값]])</f>
        <v>1.7337261994371578E-2</v>
      </c>
      <c r="K115" s="1" t="b">
        <f>IF(표1[[#This Row],[절댓값]]&lt;0.075,TRUE,FALSE)</f>
        <v>1</v>
      </c>
      <c r="L115" s="9" t="b">
        <f>IF(표1[[#This Row],[절댓값]]&lt;0.05,TRUE,FALSE)</f>
        <v>1</v>
      </c>
      <c r="M115" s="9" t="b">
        <f>IF(표1[[#This Row],[계산값]]&lt;0.75,IF(표1[[#This Row],[계산값]]&gt;0.6,TRUE,FALSE),FALSE)</f>
        <v>1</v>
      </c>
      <c r="N115" s="9" t="b">
        <f>IF(표1[[#This Row],[절댓값]]&lt;0.025,TRUE,FALSE)</f>
        <v>1</v>
      </c>
      <c r="O115" s="9">
        <f>표1[[#This Row],[실제계수]]-표1[[#This Row],[계산값]]</f>
        <v>1.7337261994371578E-2</v>
      </c>
      <c r="P115" s="9">
        <f>표1[[#This Row],[실제등수]]-표1[[#This Row],[등수]]</f>
        <v>5</v>
      </c>
      <c r="Q115" s="9">
        <f>ROUND(표1[[#This Row],[등수]]/표1[[#This Row],[이용자]],3)*100</f>
        <v>7.6</v>
      </c>
      <c r="R115">
        <f>표1[[#This Row],[차이]]^2</f>
        <v>3.0058065346148116E-4</v>
      </c>
      <c r="S115">
        <f t="shared" si="2"/>
        <v>3.1659376375382116</v>
      </c>
      <c r="T115">
        <f t="shared" si="3"/>
        <v>2.6571023406017297E-3</v>
      </c>
    </row>
    <row r="116" spans="1:20" hidden="1" x14ac:dyDescent="0.3">
      <c r="A116" s="10" t="s">
        <v>14</v>
      </c>
      <c r="B116" s="1">
        <v>229</v>
      </c>
      <c r="C116" s="1">
        <v>486</v>
      </c>
      <c r="D116" s="1">
        <v>258</v>
      </c>
      <c r="E116" s="1">
        <v>771</v>
      </c>
      <c r="F116" s="1">
        <f t="shared" si="4"/>
        <v>1.59</v>
      </c>
      <c r="G116" s="1">
        <f t="shared" si="5"/>
        <v>0.71</v>
      </c>
      <c r="H116" s="14">
        <v>56</v>
      </c>
      <c r="I116" s="6">
        <f>1.3776*EXP(-0.427*표1[[#This Row],[실제/이용자]])</f>
        <v>0.69866273800562839</v>
      </c>
      <c r="J116" s="1">
        <f>ABS(표1[[#This Row],[실제계수]]-표1[[#This Row],[계산값]])</f>
        <v>1.1337261994371572E-2</v>
      </c>
      <c r="K116" s="1" t="b">
        <f>IF(표1[[#This Row],[절댓값]]&lt;0.075,TRUE,FALSE)</f>
        <v>1</v>
      </c>
      <c r="L116" s="9" t="b">
        <f>IF(표1[[#This Row],[절댓값]]&lt;0.05,TRUE,FALSE)</f>
        <v>1</v>
      </c>
      <c r="M116" s="9" t="b">
        <f>IF(표1[[#This Row],[계산값]]&lt;0.75,IF(표1[[#This Row],[계산값]]&gt;0.6,TRUE,FALSE),FALSE)</f>
        <v>1</v>
      </c>
      <c r="N116" s="9" t="b">
        <f>IF(표1[[#This Row],[절댓값]]&lt;0.025,TRUE,FALSE)</f>
        <v>1</v>
      </c>
      <c r="O116" s="9">
        <f>표1[[#This Row],[실제계수]]-표1[[#This Row],[계산값]]</f>
        <v>1.1337261994371572E-2</v>
      </c>
      <c r="P116" s="9">
        <f>표1[[#This Row],[실제등수]]-표1[[#This Row],[등수]]</f>
        <v>29</v>
      </c>
      <c r="Q116" s="9">
        <f>ROUND(표1[[#This Row],[등수]]/표1[[#This Row],[이용자]],3)*100</f>
        <v>47.099999999999994</v>
      </c>
      <c r="R116">
        <f>표1[[#This Row],[차이]]^2</f>
        <v>1.2853350952902209E-4</v>
      </c>
      <c r="S116">
        <f t="shared" si="2"/>
        <v>1.8720630559458051</v>
      </c>
      <c r="T116">
        <f>_xlfn.NORM.S.DIST(S116,FALSE)</f>
        <v>6.9165812605830101E-2</v>
      </c>
    </row>
    <row r="117" spans="1:20" hidden="1" x14ac:dyDescent="0.3">
      <c r="A117" s="12" t="s">
        <v>15</v>
      </c>
      <c r="B117" s="13">
        <v>37</v>
      </c>
      <c r="C117" s="13">
        <v>515</v>
      </c>
      <c r="D117" s="13">
        <v>39</v>
      </c>
      <c r="E117" s="13">
        <v>790</v>
      </c>
      <c r="F117" s="14">
        <f t="shared" si="4"/>
        <v>1.53</v>
      </c>
      <c r="G117" s="14">
        <f t="shared" si="5"/>
        <v>0.68700000000000006</v>
      </c>
      <c r="H117" s="5">
        <v>57</v>
      </c>
      <c r="I117" s="6">
        <f>1.3776*EXP(-0.427*표1[[#This Row],[실제/이용자]])</f>
        <v>0.71679374380603811</v>
      </c>
      <c r="J117" s="1">
        <f>ABS(표1[[#This Row],[실제계수]]-표1[[#This Row],[계산값]])</f>
        <v>2.9793743806038053E-2</v>
      </c>
      <c r="K117" s="1" t="b">
        <f>IF(표1[[#This Row],[절댓값]]&lt;0.075,TRUE,FALSE)</f>
        <v>1</v>
      </c>
      <c r="L117" s="9" t="b">
        <f>IF(표1[[#This Row],[절댓값]]&lt;0.05,TRUE,FALSE)</f>
        <v>1</v>
      </c>
      <c r="M117" s="9" t="b">
        <f>IF(표1[[#This Row],[계산값]]&lt;0.75,IF(표1[[#This Row],[계산값]]&gt;0.6,TRUE,FALSE),FALSE)</f>
        <v>1</v>
      </c>
      <c r="N117" s="9" t="b">
        <f>IF(표1[[#This Row],[절댓값]]&lt;0.025,TRUE,FALSE)</f>
        <v>0</v>
      </c>
      <c r="O117" s="9">
        <f>표1[[#This Row],[실제계수]]-표1[[#This Row],[계산값]]</f>
        <v>-2.9793743806038053E-2</v>
      </c>
      <c r="P117" s="9">
        <f>표1[[#This Row],[실제등수]]-표1[[#This Row],[등수]]</f>
        <v>2</v>
      </c>
      <c r="Q117" s="9">
        <f>ROUND(표1[[#This Row],[등수]]/표1[[#This Row],[이용자]],3)*100</f>
        <v>7.1999999999999993</v>
      </c>
      <c r="R117">
        <f>표1[[#This Row],[차이]]^2</f>
        <v>8.8766716997983085E-4</v>
      </c>
      <c r="S117">
        <f t="shared" si="2"/>
        <v>-6.997664097467494</v>
      </c>
      <c r="T117">
        <f t="shared" si="3"/>
        <v>9.2852876298593684E-12</v>
      </c>
    </row>
    <row r="118" spans="1:20" hidden="1" x14ac:dyDescent="0.3">
      <c r="A118" s="17" t="s">
        <v>15</v>
      </c>
      <c r="B118" s="1">
        <v>233</v>
      </c>
      <c r="C118" s="1">
        <v>515</v>
      </c>
      <c r="D118" s="1">
        <v>257</v>
      </c>
      <c r="E118" s="1">
        <v>790</v>
      </c>
      <c r="F118" s="1">
        <f t="shared" si="4"/>
        <v>1.53</v>
      </c>
      <c r="G118" s="1">
        <f t="shared" si="5"/>
        <v>0.71899999999999997</v>
      </c>
      <c r="H118" s="14">
        <v>58</v>
      </c>
      <c r="I118" s="6">
        <f>1.3776*EXP(-0.427*표1[[#This Row],[실제/이용자]])</f>
        <v>0.71679374380603811</v>
      </c>
      <c r="J118" s="1">
        <f>ABS(표1[[#This Row],[실제계수]]-표1[[#This Row],[계산값]])</f>
        <v>2.2062561939618641E-3</v>
      </c>
      <c r="K118" s="1" t="b">
        <f>IF(표1[[#This Row],[절댓값]]&lt;0.075,TRUE,FALSE)</f>
        <v>1</v>
      </c>
      <c r="L118" s="9" t="b">
        <f>IF(표1[[#This Row],[절댓값]]&lt;0.05,TRUE,FALSE)</f>
        <v>1</v>
      </c>
      <c r="M118" s="9" t="b">
        <f>IF(표1[[#This Row],[계산값]]&lt;0.75,IF(표1[[#This Row],[계산값]]&gt;0.6,TRUE,FALSE),FALSE)</f>
        <v>1</v>
      </c>
      <c r="N118" s="9" t="b">
        <f>IF(표1[[#This Row],[절댓값]]&lt;0.025,TRUE,FALSE)</f>
        <v>1</v>
      </c>
      <c r="O118" s="9">
        <f>표1[[#This Row],[실제계수]]-표1[[#This Row],[계산값]]</f>
        <v>2.2062561939618641E-3</v>
      </c>
      <c r="P118" s="9">
        <f>표1[[#This Row],[실제등수]]-표1[[#This Row],[등수]]</f>
        <v>24</v>
      </c>
      <c r="Q118" s="9">
        <f>ROUND(표1[[#This Row],[등수]]/표1[[#This Row],[이용자]],3)*100</f>
        <v>45.2</v>
      </c>
      <c r="R118">
        <f>표1[[#This Row],[차이]]^2</f>
        <v>4.8675663933950902E-6</v>
      </c>
      <c r="S118">
        <f t="shared" si="2"/>
        <v>-9.699966230801782E-2</v>
      </c>
      <c r="T118">
        <f t="shared" si="3"/>
        <v>0.39706987729394294</v>
      </c>
    </row>
    <row r="119" spans="1:20" hidden="1" x14ac:dyDescent="0.3">
      <c r="A119" s="15" t="s">
        <v>16</v>
      </c>
      <c r="B119" s="1">
        <v>37</v>
      </c>
      <c r="C119" s="1">
        <v>126</v>
      </c>
      <c r="D119" s="1">
        <v>40</v>
      </c>
      <c r="E119" s="1">
        <v>195</v>
      </c>
      <c r="F119" s="1">
        <f t="shared" si="4"/>
        <v>1.55</v>
      </c>
      <c r="G119" s="1">
        <f t="shared" si="5"/>
        <v>0.69899999999999995</v>
      </c>
      <c r="H119" s="14">
        <v>59</v>
      </c>
      <c r="I119" s="6">
        <f>1.3776*EXP(-0.427*표1[[#This Row],[실제/이용자]])</f>
        <v>0.7106983894423512</v>
      </c>
      <c r="J119" s="1">
        <f>ABS(표1[[#This Row],[실제계수]]-표1[[#This Row],[계산값]])</f>
        <v>1.1698389442351242E-2</v>
      </c>
      <c r="K119" s="1" t="b">
        <f>IF(표1[[#This Row],[절댓값]]&lt;0.075,TRUE,FALSE)</f>
        <v>1</v>
      </c>
      <c r="L119" s="9" t="b">
        <f>IF(표1[[#This Row],[절댓값]]&lt;0.05,TRUE,FALSE)</f>
        <v>1</v>
      </c>
      <c r="M119" s="9" t="b">
        <f>IF(표1[[#This Row],[계산값]]&lt;0.75,IF(표1[[#This Row],[계산값]]&gt;0.6,TRUE,FALSE),FALSE)</f>
        <v>1</v>
      </c>
      <c r="N119" s="9" t="b">
        <f>IF(표1[[#This Row],[절댓값]]&lt;0.025,TRUE,FALSE)</f>
        <v>1</v>
      </c>
      <c r="O119" s="9">
        <f>표1[[#This Row],[실제계수]]-표1[[#This Row],[계산값]]</f>
        <v>-1.1698389442351242E-2</v>
      </c>
      <c r="P119" s="9">
        <f>표1[[#This Row],[실제등수]]-표1[[#This Row],[등수]]</f>
        <v>3</v>
      </c>
      <c r="Q119" s="9">
        <f>ROUND(표1[[#This Row],[등수]]/표1[[#This Row],[이용자]],3)*100</f>
        <v>29.4</v>
      </c>
      <c r="R119">
        <f>표1[[#This Row],[차이]]^2</f>
        <v>1.3685231554491501E-4</v>
      </c>
      <c r="S119">
        <f t="shared" si="2"/>
        <v>-3.0954775881205649</v>
      </c>
      <c r="T119">
        <f t="shared" si="3"/>
        <v>3.31290681716029E-3</v>
      </c>
    </row>
    <row r="120" spans="1:20" hidden="1" x14ac:dyDescent="0.3">
      <c r="A120" s="1" t="s">
        <v>16</v>
      </c>
      <c r="B120" s="1">
        <v>47</v>
      </c>
      <c r="C120" s="1">
        <v>126</v>
      </c>
      <c r="D120" s="1">
        <v>53</v>
      </c>
      <c r="E120" s="1">
        <v>195</v>
      </c>
      <c r="F120" s="1">
        <f t="shared" si="4"/>
        <v>1.55</v>
      </c>
      <c r="G120" s="1">
        <f t="shared" si="5"/>
        <v>0.72899999999999998</v>
      </c>
      <c r="H120" s="14">
        <v>60</v>
      </c>
      <c r="I120" s="6">
        <f>1.3776*EXP(-0.427*표1[[#This Row],[실제/이용자]])</f>
        <v>0.7106983894423512</v>
      </c>
      <c r="J120" s="1">
        <f>ABS(표1[[#This Row],[실제계수]]-표1[[#This Row],[계산값]])</f>
        <v>1.8301610557648784E-2</v>
      </c>
      <c r="K120" s="1" t="b">
        <f>IF(표1[[#This Row],[절댓값]]&lt;0.075,TRUE,FALSE)</f>
        <v>1</v>
      </c>
      <c r="L120" s="9" t="b">
        <f>IF(표1[[#This Row],[절댓값]]&lt;0.05,TRUE,FALSE)</f>
        <v>1</v>
      </c>
      <c r="M120" s="9" t="b">
        <f>IF(표1[[#This Row],[계산값]]&lt;0.75,IF(표1[[#This Row],[계산값]]&gt;0.6,TRUE,FALSE),FALSE)</f>
        <v>1</v>
      </c>
      <c r="N120" s="9" t="b">
        <f>IF(표1[[#This Row],[절댓값]]&lt;0.025,TRUE,FALSE)</f>
        <v>1</v>
      </c>
      <c r="O120" s="9">
        <f>표1[[#This Row],[실제계수]]-표1[[#This Row],[계산값]]</f>
        <v>1.8301610557648784E-2</v>
      </c>
      <c r="P120" s="9">
        <f>표1[[#This Row],[실제등수]]-표1[[#This Row],[등수]]</f>
        <v>6</v>
      </c>
      <c r="Q120" s="9">
        <f>ROUND(표1[[#This Row],[등수]]/표1[[#This Row],[이용자]],3)*100</f>
        <v>37.299999999999997</v>
      </c>
      <c r="R120">
        <f>표1[[#This Row],[차이]]^2</f>
        <v>3.3494894900384145E-4</v>
      </c>
      <c r="S120">
        <f t="shared" si="2"/>
        <v>3.3738953198414667</v>
      </c>
      <c r="T120">
        <f t="shared" si="3"/>
        <v>1.3461274721426331E-3</v>
      </c>
    </row>
    <row r="121" spans="1:20" hidden="1" x14ac:dyDescent="0.3">
      <c r="A121" s="1" t="s">
        <v>17</v>
      </c>
      <c r="B121" s="1">
        <v>24</v>
      </c>
      <c r="C121" s="1">
        <v>69</v>
      </c>
      <c r="D121" s="1">
        <v>32</v>
      </c>
      <c r="E121" s="1">
        <v>126</v>
      </c>
      <c r="F121" s="1">
        <f t="shared" si="4"/>
        <v>1.83</v>
      </c>
      <c r="G121" s="1">
        <f t="shared" si="5"/>
        <v>0.73</v>
      </c>
      <c r="H121" s="5">
        <v>61</v>
      </c>
      <c r="I121" s="6">
        <f>1.3776*EXP(-0.427*표1[[#This Row],[실제/이용자]])</f>
        <v>0.63061033345098083</v>
      </c>
      <c r="J121" s="1">
        <f>ABS(표1[[#This Row],[실제계수]]-표1[[#This Row],[계산값]])</f>
        <v>9.9389666549019151E-2</v>
      </c>
      <c r="K121" s="1" t="b">
        <f>IF(표1[[#This Row],[절댓값]]&lt;0.075,TRUE,FALSE)</f>
        <v>0</v>
      </c>
      <c r="L121" s="9" t="b">
        <f>IF(표1[[#This Row],[절댓값]]&lt;0.05,TRUE,FALSE)</f>
        <v>0</v>
      </c>
      <c r="M121" s="9" t="b">
        <f>IF(표1[[#This Row],[계산값]]&lt;0.75,IF(표1[[#This Row],[계산값]]&gt;0.6,TRUE,FALSE),FALSE)</f>
        <v>1</v>
      </c>
      <c r="N121" s="9" t="b">
        <f>IF(표1[[#This Row],[절댓값]]&lt;0.025,TRUE,FALSE)</f>
        <v>0</v>
      </c>
      <c r="O121" s="9">
        <f>표1[[#This Row],[실제계수]]-표1[[#This Row],[계산값]]</f>
        <v>9.9389666549019151E-2</v>
      </c>
      <c r="P121" s="9">
        <f>표1[[#This Row],[실제등수]]-표1[[#This Row],[등수]]</f>
        <v>8</v>
      </c>
      <c r="Q121" s="9">
        <f>ROUND(표1[[#This Row],[등수]]/표1[[#This Row],[이용자]],3)*100</f>
        <v>34.799999999999997</v>
      </c>
      <c r="R121">
        <f>표1[[#This Row],[차이]]^2</f>
        <v>9.8783058167252157E-3</v>
      </c>
      <c r="S121">
        <f t="shared" si="2"/>
        <v>20.860191072837445</v>
      </c>
      <c r="T121">
        <f t="shared" si="3"/>
        <v>1.2877023465630943E-95</v>
      </c>
    </row>
    <row r="122" spans="1:20" hidden="1" x14ac:dyDescent="0.3">
      <c r="A122" s="1" t="s">
        <v>17</v>
      </c>
      <c r="B122" s="1">
        <v>37</v>
      </c>
      <c r="C122" s="1">
        <v>69</v>
      </c>
      <c r="D122" s="1">
        <v>45</v>
      </c>
      <c r="E122" s="1">
        <v>126</v>
      </c>
      <c r="F122" s="1">
        <f t="shared" si="4"/>
        <v>1.83</v>
      </c>
      <c r="G122" s="1">
        <f t="shared" si="5"/>
        <v>0.66600000000000004</v>
      </c>
      <c r="H122" s="1">
        <v>62</v>
      </c>
      <c r="I122" s="6">
        <f>1.3776*EXP(-0.427*표1[[#This Row],[실제/이용자]])</f>
        <v>0.63061033345098083</v>
      </c>
      <c r="J122" s="1">
        <f>ABS(표1[[#This Row],[실제계수]]-표1[[#This Row],[계산값]])</f>
        <v>3.5389666549019205E-2</v>
      </c>
      <c r="K122" s="1" t="b">
        <f>IF(표1[[#This Row],[절댓값]]&lt;0.075,TRUE,FALSE)</f>
        <v>1</v>
      </c>
      <c r="L122" s="9" t="b">
        <f>IF(표1[[#This Row],[절댓값]]&lt;0.05,TRUE,FALSE)</f>
        <v>1</v>
      </c>
      <c r="M122" s="9" t="b">
        <f>IF(표1[[#This Row],[계산값]]&lt;0.75,IF(표1[[#This Row],[계산값]]&gt;0.6,TRUE,FALSE),FALSE)</f>
        <v>1</v>
      </c>
      <c r="N122" s="9" t="b">
        <f>IF(표1[[#This Row],[절댓값]]&lt;0.025,TRUE,FALSE)</f>
        <v>0</v>
      </c>
      <c r="O122" s="9">
        <f>표1[[#This Row],[실제계수]]-표1[[#This Row],[계산값]]</f>
        <v>3.5389666549019205E-2</v>
      </c>
      <c r="P122" s="9">
        <f>표1[[#This Row],[실제등수]]-표1[[#This Row],[등수]]</f>
        <v>8</v>
      </c>
      <c r="Q122" s="9">
        <f>ROUND(표1[[#This Row],[등수]]/표1[[#This Row],[이용자]],3)*100</f>
        <v>53.6</v>
      </c>
      <c r="R122">
        <f>표1[[#This Row],[차이]]^2</f>
        <v>1.2524284984507688E-3</v>
      </c>
      <c r="S122">
        <f t="shared" si="2"/>
        <v>7.0588622025184664</v>
      </c>
      <c r="T122">
        <f t="shared" si="3"/>
        <v>6.0394610972220674E-12</v>
      </c>
    </row>
    <row r="123" spans="1:20" hidden="1" x14ac:dyDescent="0.3">
      <c r="A123" s="14" t="s">
        <v>18</v>
      </c>
      <c r="B123" s="1">
        <v>125</v>
      </c>
      <c r="C123" s="1">
        <v>374</v>
      </c>
      <c r="D123" s="1">
        <v>142</v>
      </c>
      <c r="E123" s="1">
        <v>584</v>
      </c>
      <c r="F123" s="1">
        <f t="shared" si="4"/>
        <v>1.56</v>
      </c>
      <c r="G123" s="1">
        <f t="shared" si="5"/>
        <v>0.72799999999999998</v>
      </c>
      <c r="H123" s="14">
        <v>63</v>
      </c>
      <c r="I123" s="6">
        <f>1.3776*EXP(-0.427*표1[[#This Row],[실제/이용자]])</f>
        <v>0.70767017715375824</v>
      </c>
      <c r="J123" s="1">
        <f>ABS(표1[[#This Row],[실제계수]]-표1[[#This Row],[계산값]])</f>
        <v>2.0329822846241741E-2</v>
      </c>
      <c r="K123" s="1" t="b">
        <f>IF(표1[[#This Row],[절댓값]]&lt;0.075,TRUE,FALSE)</f>
        <v>1</v>
      </c>
      <c r="L123" s="9" t="b">
        <f>IF(표1[[#This Row],[절댓값]]&lt;0.05,TRUE,FALSE)</f>
        <v>1</v>
      </c>
      <c r="M123" s="9" t="b">
        <f>IF(표1[[#This Row],[계산값]]&lt;0.75,IF(표1[[#This Row],[계산값]]&gt;0.6,TRUE,FALSE),FALSE)</f>
        <v>1</v>
      </c>
      <c r="N123" s="9" t="b">
        <f>IF(표1[[#This Row],[절댓값]]&lt;0.025,TRUE,FALSE)</f>
        <v>1</v>
      </c>
      <c r="O123" s="9">
        <f>표1[[#This Row],[실제계수]]-표1[[#This Row],[계산값]]</f>
        <v>2.0329822846241741E-2</v>
      </c>
      <c r="P123" s="9">
        <f>표1[[#This Row],[실제등수]]-표1[[#This Row],[등수]]</f>
        <v>17</v>
      </c>
      <c r="Q123" s="9">
        <f>ROUND(표1[[#This Row],[등수]]/표1[[#This Row],[이용자]],3)*100</f>
        <v>33.4</v>
      </c>
      <c r="R123">
        <f>표1[[#This Row],[차이]]^2</f>
        <v>4.1330169695957261E-4</v>
      </c>
      <c r="S123">
        <f t="shared" si="2"/>
        <v>3.8112707075554315</v>
      </c>
      <c r="T123">
        <f t="shared" si="3"/>
        <v>2.7968943352983086E-4</v>
      </c>
    </row>
    <row r="124" spans="1:20" hidden="1" x14ac:dyDescent="0.3">
      <c r="A124" s="1" t="s">
        <v>18</v>
      </c>
      <c r="B124" s="1">
        <v>239</v>
      </c>
      <c r="C124" s="1">
        <v>374</v>
      </c>
      <c r="D124" s="1">
        <v>279</v>
      </c>
      <c r="E124" s="1">
        <v>584</v>
      </c>
      <c r="F124" s="1">
        <f t="shared" si="4"/>
        <v>1.56</v>
      </c>
      <c r="G124" s="1">
        <f t="shared" si="5"/>
        <v>0.748</v>
      </c>
      <c r="H124" s="14">
        <v>64</v>
      </c>
      <c r="I124" s="6">
        <f>1.3776*EXP(-0.427*표1[[#This Row],[실제/이용자]])</f>
        <v>0.70767017715375824</v>
      </c>
      <c r="J124" s="1">
        <f>ABS(표1[[#This Row],[실제계수]]-표1[[#This Row],[계산값]])</f>
        <v>4.0329822846241759E-2</v>
      </c>
      <c r="K124" s="1" t="b">
        <f>IF(표1[[#This Row],[절댓값]]&lt;0.075,TRUE,FALSE)</f>
        <v>1</v>
      </c>
      <c r="L124" s="9" t="b">
        <f>IF(표1[[#This Row],[절댓값]]&lt;0.05,TRUE,FALSE)</f>
        <v>1</v>
      </c>
      <c r="M124" s="9" t="b">
        <f>IF(표1[[#This Row],[계산값]]&lt;0.75,IF(표1[[#This Row],[계산값]]&gt;0.6,TRUE,FALSE),FALSE)</f>
        <v>1</v>
      </c>
      <c r="N124" s="9" t="b">
        <f>IF(표1[[#This Row],[절댓값]]&lt;0.025,TRUE,FALSE)</f>
        <v>0</v>
      </c>
      <c r="O124" s="9">
        <f>표1[[#This Row],[실제계수]]-표1[[#This Row],[계산값]]</f>
        <v>4.0329822846241759E-2</v>
      </c>
      <c r="P124" s="9">
        <f>표1[[#This Row],[실제등수]]-표1[[#This Row],[등수]]</f>
        <v>40</v>
      </c>
      <c r="Q124" s="9">
        <f>ROUND(표1[[#This Row],[등수]]/표1[[#This Row],[이용자]],3)*100</f>
        <v>63.9</v>
      </c>
      <c r="R124">
        <f>표1[[#This Row],[차이]]^2</f>
        <v>1.6264946108092437E-3</v>
      </c>
      <c r="S124">
        <f t="shared" si="2"/>
        <v>8.1241859795301199</v>
      </c>
      <c r="T124">
        <f t="shared" si="3"/>
        <v>1.8563996627371588E-15</v>
      </c>
    </row>
    <row r="125" spans="1:20" hidden="1" x14ac:dyDescent="0.3">
      <c r="A125" s="14" t="s">
        <v>19</v>
      </c>
      <c r="B125" s="1">
        <v>106</v>
      </c>
      <c r="C125" s="1">
        <v>281</v>
      </c>
      <c r="D125" s="1">
        <v>118</v>
      </c>
      <c r="E125" s="1">
        <v>426</v>
      </c>
      <c r="F125" s="1">
        <f t="shared" ref="F125:F156" si="6">ROUND(E125/C125,2)</f>
        <v>1.52</v>
      </c>
      <c r="G125" s="1">
        <f t="shared" ref="G125:G156" si="7">ROUND(D125/(B125/C125*E125),3)</f>
        <v>0.73399999999999999</v>
      </c>
      <c r="H125" s="5">
        <v>65</v>
      </c>
      <c r="I125" s="6">
        <f>1.3776*EXP(-0.427*표1[[#This Row],[실제/이용자]])</f>
        <v>0.71986099701728723</v>
      </c>
      <c r="J125" s="1">
        <f>ABS(표1[[#This Row],[실제계수]]-표1[[#This Row],[계산값]])</f>
        <v>1.4139002982712756E-2</v>
      </c>
      <c r="K125" s="1" t="b">
        <f>IF(표1[[#This Row],[절댓값]]&lt;0.075,TRUE,FALSE)</f>
        <v>1</v>
      </c>
      <c r="L125" s="9" t="b">
        <f>IF(표1[[#This Row],[절댓값]]&lt;0.05,TRUE,FALSE)</f>
        <v>1</v>
      </c>
      <c r="M125" s="9" t="b">
        <f>IF(표1[[#This Row],[계산값]]&lt;0.75,IF(표1[[#This Row],[계산값]]&gt;0.6,TRUE,FALSE),FALSE)</f>
        <v>1</v>
      </c>
      <c r="N125" s="9" t="b">
        <f>IF(표1[[#This Row],[절댓값]]&lt;0.025,TRUE,FALSE)</f>
        <v>1</v>
      </c>
      <c r="O125" s="9">
        <f>표1[[#This Row],[실제계수]]-표1[[#This Row],[계산값]]</f>
        <v>1.4139002982712756E-2</v>
      </c>
      <c r="P125" s="9">
        <f>표1[[#This Row],[실제등수]]-표1[[#This Row],[등수]]</f>
        <v>12</v>
      </c>
      <c r="Q125" s="9">
        <f>ROUND(표1[[#This Row],[등수]]/표1[[#This Row],[이용자]],3)*100</f>
        <v>37.700000000000003</v>
      </c>
      <c r="R125">
        <f>표1[[#This Row],[차이]]^2</f>
        <v>1.9991140534516021E-4</v>
      </c>
      <c r="S125">
        <f t="shared" si="2"/>
        <v>2.4762466307825117</v>
      </c>
      <c r="T125">
        <f t="shared" si="3"/>
        <v>1.8595471020468473E-2</v>
      </c>
    </row>
    <row r="126" spans="1:20" hidden="1" x14ac:dyDescent="0.3">
      <c r="A126" s="14" t="s">
        <v>19</v>
      </c>
      <c r="B126" s="14">
        <v>217</v>
      </c>
      <c r="C126" s="14">
        <v>281</v>
      </c>
      <c r="D126" s="14">
        <v>245</v>
      </c>
      <c r="E126" s="14">
        <v>426</v>
      </c>
      <c r="F126" s="14">
        <f t="shared" si="6"/>
        <v>1.52</v>
      </c>
      <c r="G126" s="14">
        <f t="shared" si="7"/>
        <v>0.745</v>
      </c>
      <c r="H126" s="14">
        <v>66</v>
      </c>
      <c r="I126" s="6">
        <f>1.3776*EXP(-0.427*표1[[#This Row],[실제/이용자]])</f>
        <v>0.71986099701728723</v>
      </c>
      <c r="J126" s="1">
        <f>ABS(표1[[#This Row],[실제계수]]-표1[[#This Row],[계산값]])</f>
        <v>2.5139002982712766E-2</v>
      </c>
      <c r="K126" s="1" t="b">
        <f>IF(표1[[#This Row],[절댓값]]&lt;0.075,TRUE,FALSE)</f>
        <v>1</v>
      </c>
      <c r="L126" s="9" t="b">
        <f>IF(표1[[#This Row],[절댓값]]&lt;0.05,TRUE,FALSE)</f>
        <v>1</v>
      </c>
      <c r="M126" s="9" t="b">
        <f>IF(표1[[#This Row],[계산값]]&lt;0.75,IF(표1[[#This Row],[계산값]]&gt;0.6,TRUE,FALSE),FALSE)</f>
        <v>1</v>
      </c>
      <c r="N126" s="9" t="b">
        <f>IF(표1[[#This Row],[절댓값]]&lt;0.025,TRUE,FALSE)</f>
        <v>0</v>
      </c>
      <c r="O126" s="9">
        <f>표1[[#This Row],[실제계수]]-표1[[#This Row],[계산값]]</f>
        <v>2.5139002982712766E-2</v>
      </c>
      <c r="P126" s="9">
        <f>표1[[#This Row],[실제등수]]-표1[[#This Row],[등수]]</f>
        <v>28</v>
      </c>
      <c r="Q126" s="9">
        <f>ROUND(표1[[#This Row],[등수]]/표1[[#This Row],[이용자]],3)*100</f>
        <v>77.2</v>
      </c>
      <c r="R126">
        <f>표1[[#This Row],[차이]]^2</f>
        <v>6.3196947096484136E-4</v>
      </c>
      <c r="S126">
        <f t="shared" ref="S126:S167" si="8">(O126-$R$55)/$S$57</f>
        <v>4.8483500303685902</v>
      </c>
      <c r="T126">
        <f t="shared" ref="T126:T132" si="9">_xlfn.NORM.S.DIST(S126,FALSE)</f>
        <v>3.1371759500524284E-6</v>
      </c>
    </row>
    <row r="127" spans="1:20" hidden="1" x14ac:dyDescent="0.3">
      <c r="A127" s="14" t="s">
        <v>20</v>
      </c>
      <c r="B127" s="1">
        <v>12</v>
      </c>
      <c r="C127" s="1">
        <v>59</v>
      </c>
      <c r="D127" s="1">
        <v>12</v>
      </c>
      <c r="E127" s="1">
        <v>95</v>
      </c>
      <c r="F127" s="1">
        <f t="shared" si="6"/>
        <v>1.61</v>
      </c>
      <c r="G127" s="1">
        <f t="shared" si="7"/>
        <v>0.621</v>
      </c>
      <c r="H127" s="14">
        <v>67</v>
      </c>
      <c r="I127" s="6">
        <f>1.3776*EXP(-0.427*표1[[#This Row],[실제/이용자]])</f>
        <v>0.69272156314794098</v>
      </c>
      <c r="J127" s="1">
        <f>ABS(표1[[#This Row],[실제계수]]-표1[[#This Row],[계산값]])</f>
        <v>7.1721563147940981E-2</v>
      </c>
      <c r="K127" s="1" t="b">
        <f>IF(표1[[#This Row],[절댓값]]&lt;0.075,TRUE,FALSE)</f>
        <v>1</v>
      </c>
      <c r="L127" s="9" t="b">
        <f>IF(표1[[#This Row],[절댓값]]&lt;0.05,TRUE,FALSE)</f>
        <v>0</v>
      </c>
      <c r="M127" s="9" t="b">
        <f>IF(표1[[#This Row],[계산값]]&lt;0.75,IF(표1[[#This Row],[계산값]]&gt;0.6,TRUE,FALSE),FALSE)</f>
        <v>1</v>
      </c>
      <c r="N127" s="9" t="b">
        <f>IF(표1[[#This Row],[절댓값]]&lt;0.025,TRUE,FALSE)</f>
        <v>0</v>
      </c>
      <c r="O127" s="9">
        <f>표1[[#This Row],[실제계수]]-표1[[#This Row],[계산값]]</f>
        <v>-7.1721563147940981E-2</v>
      </c>
      <c r="P127" s="9">
        <f>표1[[#This Row],[실제등수]]-표1[[#This Row],[등수]]</f>
        <v>0</v>
      </c>
      <c r="Q127" s="9">
        <f>ROUND(표1[[#This Row],[등수]]/표1[[#This Row],[이용자]],3)*100</f>
        <v>20.3</v>
      </c>
      <c r="R127">
        <f>표1[[#This Row],[차이]]^2</f>
        <v>5.1439826203840862E-3</v>
      </c>
      <c r="S127">
        <f t="shared" si="8"/>
        <v>-16.039220715481928</v>
      </c>
      <c r="T127">
        <f t="shared" si="9"/>
        <v>5.4745560600006348E-57</v>
      </c>
    </row>
    <row r="128" spans="1:20" hidden="1" x14ac:dyDescent="0.3">
      <c r="A128" s="14" t="s">
        <v>20</v>
      </c>
      <c r="B128" s="1">
        <v>38</v>
      </c>
      <c r="C128" s="1">
        <v>59</v>
      </c>
      <c r="D128" s="1">
        <v>38</v>
      </c>
      <c r="E128" s="1">
        <v>95</v>
      </c>
      <c r="F128" s="1">
        <f t="shared" si="6"/>
        <v>1.61</v>
      </c>
      <c r="G128" s="1">
        <f t="shared" si="7"/>
        <v>0.621</v>
      </c>
      <c r="H128" s="14">
        <v>68</v>
      </c>
      <c r="I128" s="6">
        <f>1.3776*EXP(-0.427*표1[[#This Row],[실제/이용자]])</f>
        <v>0.69272156314794098</v>
      </c>
      <c r="J128" s="1">
        <f>ABS(표1[[#This Row],[실제계수]]-표1[[#This Row],[계산값]])</f>
        <v>7.1721563147940981E-2</v>
      </c>
      <c r="K128" s="1" t="b">
        <f>IF(표1[[#This Row],[절댓값]]&lt;0.075,TRUE,FALSE)</f>
        <v>1</v>
      </c>
      <c r="L128" s="9" t="b">
        <f>IF(표1[[#This Row],[절댓값]]&lt;0.05,TRUE,FALSE)</f>
        <v>0</v>
      </c>
      <c r="M128" s="9" t="b">
        <f>IF(표1[[#This Row],[계산값]]&lt;0.75,IF(표1[[#This Row],[계산값]]&gt;0.6,TRUE,FALSE),FALSE)</f>
        <v>1</v>
      </c>
      <c r="N128" s="9" t="b">
        <f>IF(표1[[#This Row],[절댓값]]&lt;0.025,TRUE,FALSE)</f>
        <v>0</v>
      </c>
      <c r="O128" s="9">
        <f>표1[[#This Row],[실제계수]]-표1[[#This Row],[계산값]]</f>
        <v>-7.1721563147940981E-2</v>
      </c>
      <c r="P128" s="9">
        <f>표1[[#This Row],[실제등수]]-표1[[#This Row],[등수]]</f>
        <v>0</v>
      </c>
      <c r="Q128" s="9">
        <f>ROUND(표1[[#This Row],[등수]]/표1[[#This Row],[이용자]],3)*100</f>
        <v>64.400000000000006</v>
      </c>
      <c r="R128">
        <f>표1[[#This Row],[차이]]^2</f>
        <v>5.1439826203840862E-3</v>
      </c>
      <c r="S128">
        <f t="shared" si="8"/>
        <v>-16.039220715481928</v>
      </c>
      <c r="T128">
        <f t="shared" si="9"/>
        <v>5.4745560600006348E-57</v>
      </c>
    </row>
    <row r="129" spans="1:20" hidden="1" x14ac:dyDescent="0.3">
      <c r="A129" s="14" t="s">
        <v>21</v>
      </c>
      <c r="B129" s="14">
        <v>44</v>
      </c>
      <c r="C129" s="14">
        <v>68</v>
      </c>
      <c r="D129" s="14">
        <v>47</v>
      </c>
      <c r="E129" s="14">
        <v>101</v>
      </c>
      <c r="F129" s="1">
        <f t="shared" si="6"/>
        <v>1.49</v>
      </c>
      <c r="G129" s="1">
        <f t="shared" si="7"/>
        <v>0.71899999999999997</v>
      </c>
      <c r="H129" s="5">
        <v>69</v>
      </c>
      <c r="I129" s="6">
        <f>1.3776*EXP(-0.427*표1[[#This Row],[실제/이용자]])</f>
        <v>0.72914173258972448</v>
      </c>
      <c r="J129" s="1">
        <f>ABS(표1[[#This Row],[실제계수]]-표1[[#This Row],[계산값]])</f>
        <v>1.0141732589724506E-2</v>
      </c>
      <c r="K129" s="1" t="b">
        <f>IF(표1[[#This Row],[절댓값]]&lt;0.075,TRUE,FALSE)</f>
        <v>1</v>
      </c>
      <c r="L129" s="9" t="b">
        <f>IF(표1[[#This Row],[절댓값]]&lt;0.05,TRUE,FALSE)</f>
        <v>1</v>
      </c>
      <c r="M129" s="9" t="b">
        <f>IF(표1[[#This Row],[계산값]]&lt;0.75,IF(표1[[#This Row],[계산값]]&gt;0.6,TRUE,FALSE),FALSE)</f>
        <v>1</v>
      </c>
      <c r="N129" s="9" t="b">
        <f>IF(표1[[#This Row],[절댓값]]&lt;0.025,TRUE,FALSE)</f>
        <v>1</v>
      </c>
      <c r="O129" s="9">
        <f>표1[[#This Row],[실제계수]]-표1[[#This Row],[계산값]]</f>
        <v>-1.0141732589724506E-2</v>
      </c>
      <c r="P129" s="9">
        <f>표1[[#This Row],[실제등수]]-표1[[#This Row],[등수]]</f>
        <v>3</v>
      </c>
      <c r="Q129" s="9">
        <f>ROUND(표1[[#This Row],[등수]]/표1[[#This Row],[이용자]],3)*100</f>
        <v>64.7</v>
      </c>
      <c r="R129">
        <f>표1[[#This Row],[차이]]^2</f>
        <v>1.0285473992148013E-4</v>
      </c>
      <c r="S129">
        <f t="shared" si="8"/>
        <v>-2.7597911324746702</v>
      </c>
      <c r="T129">
        <f t="shared" si="9"/>
        <v>8.8515554296062903E-3</v>
      </c>
    </row>
    <row r="130" spans="1:20" hidden="1" x14ac:dyDescent="0.3">
      <c r="A130" s="14" t="s">
        <v>21</v>
      </c>
      <c r="B130" s="1">
        <v>17</v>
      </c>
      <c r="C130" s="1">
        <v>68</v>
      </c>
      <c r="D130" s="1">
        <v>18</v>
      </c>
      <c r="E130" s="1">
        <v>101</v>
      </c>
      <c r="F130" s="1">
        <f t="shared" si="6"/>
        <v>1.49</v>
      </c>
      <c r="G130" s="1">
        <f t="shared" si="7"/>
        <v>0.71299999999999997</v>
      </c>
      <c r="H130" s="14">
        <v>70</v>
      </c>
      <c r="I130" s="6">
        <f>1.3776*EXP(-0.427*표1[[#This Row],[실제/이용자]])</f>
        <v>0.72914173258972448</v>
      </c>
      <c r="J130" s="1">
        <f>ABS(표1[[#This Row],[실제계수]]-표1[[#This Row],[계산값]])</f>
        <v>1.6141732589724511E-2</v>
      </c>
      <c r="K130" s="1" t="b">
        <f>IF(표1[[#This Row],[절댓값]]&lt;0.075,TRUE,FALSE)</f>
        <v>1</v>
      </c>
      <c r="L130" s="9" t="b">
        <f>IF(표1[[#This Row],[절댓값]]&lt;0.05,TRUE,FALSE)</f>
        <v>1</v>
      </c>
      <c r="M130" s="9" t="b">
        <f>IF(표1[[#This Row],[계산값]]&lt;0.75,IF(표1[[#This Row],[계산값]]&gt;0.6,TRUE,FALSE),FALSE)</f>
        <v>1</v>
      </c>
      <c r="N130" s="9" t="b">
        <f>IF(표1[[#This Row],[절댓값]]&lt;0.025,TRUE,FALSE)</f>
        <v>1</v>
      </c>
      <c r="O130" s="9">
        <f>표1[[#This Row],[실제계수]]-표1[[#This Row],[계산값]]</f>
        <v>-1.6141732589724511E-2</v>
      </c>
      <c r="P130" s="9">
        <f>표1[[#This Row],[실제등수]]-표1[[#This Row],[등수]]</f>
        <v>1</v>
      </c>
      <c r="Q130" s="9">
        <f>ROUND(표1[[#This Row],[등수]]/표1[[#This Row],[이용자]],3)*100</f>
        <v>25</v>
      </c>
      <c r="R130">
        <f>표1[[#This Row],[차이]]^2</f>
        <v>2.605555309981744E-4</v>
      </c>
      <c r="S130">
        <f t="shared" si="8"/>
        <v>-4.0536657140670762</v>
      </c>
      <c r="T130">
        <f t="shared" si="9"/>
        <v>1.0782064627874858E-4</v>
      </c>
    </row>
    <row r="131" spans="1:20" hidden="1" x14ac:dyDescent="0.3">
      <c r="A131" s="14" t="s">
        <v>22</v>
      </c>
      <c r="B131" s="14">
        <v>27</v>
      </c>
      <c r="C131" s="14">
        <v>338</v>
      </c>
      <c r="D131" s="14">
        <v>27</v>
      </c>
      <c r="E131" s="14">
        <v>557</v>
      </c>
      <c r="F131" s="1">
        <f t="shared" si="6"/>
        <v>1.65</v>
      </c>
      <c r="G131" s="1">
        <f t="shared" si="7"/>
        <v>0.60699999999999998</v>
      </c>
      <c r="H131" s="14">
        <v>71</v>
      </c>
      <c r="I131" s="6">
        <f>1.3776*EXP(-0.427*표1[[#This Row],[실제/이용자]])</f>
        <v>0.68099034861220487</v>
      </c>
      <c r="J131" s="1">
        <f>ABS(표1[[#This Row],[실제계수]]-표1[[#This Row],[계산값]])</f>
        <v>7.3990348612204881E-2</v>
      </c>
      <c r="K131" s="1" t="b">
        <f>IF(표1[[#This Row],[절댓값]]&lt;0.075,TRUE,FALSE)</f>
        <v>1</v>
      </c>
      <c r="L131" s="9" t="b">
        <f>IF(표1[[#This Row],[절댓값]]&lt;0.05,TRUE,FALSE)</f>
        <v>0</v>
      </c>
      <c r="M131" s="9" t="b">
        <f>IF(표1[[#This Row],[계산값]]&lt;0.75,IF(표1[[#This Row],[계산값]]&gt;0.6,TRUE,FALSE),FALSE)</f>
        <v>1</v>
      </c>
      <c r="N131" s="9" t="b">
        <f>IF(표1[[#This Row],[절댓값]]&lt;0.025,TRUE,FALSE)</f>
        <v>0</v>
      </c>
      <c r="O131" s="9">
        <f>표1[[#This Row],[실제계수]]-표1[[#This Row],[계산값]]</f>
        <v>-7.3990348612204881E-2</v>
      </c>
      <c r="P131" s="9">
        <f>표1[[#This Row],[실제등수]]-표1[[#This Row],[등수]]</f>
        <v>0</v>
      </c>
      <c r="Q131" s="9">
        <f>ROUND(표1[[#This Row],[등수]]/표1[[#This Row],[이용자]],3)*100</f>
        <v>8</v>
      </c>
      <c r="R131">
        <f>표1[[#This Row],[차이]]^2</f>
        <v>5.4745716877556087E-3</v>
      </c>
      <c r="S131">
        <f t="shared" si="8"/>
        <v>-16.528474689364828</v>
      </c>
      <c r="T131">
        <f t="shared" si="9"/>
        <v>1.8982440373023691E-60</v>
      </c>
    </row>
    <row r="132" spans="1:20" hidden="1" x14ac:dyDescent="0.3">
      <c r="A132" s="1" t="s">
        <v>22</v>
      </c>
      <c r="B132" s="1">
        <v>106</v>
      </c>
      <c r="C132" s="1">
        <v>338</v>
      </c>
      <c r="D132" s="1">
        <v>116</v>
      </c>
      <c r="E132" s="1">
        <v>557</v>
      </c>
      <c r="F132" s="1">
        <f t="shared" si="6"/>
        <v>1.65</v>
      </c>
      <c r="G132" s="1">
        <f t="shared" si="7"/>
        <v>0.66400000000000003</v>
      </c>
      <c r="H132" s="14">
        <v>72</v>
      </c>
      <c r="I132" s="6">
        <f>1.3776*EXP(-0.427*표1[[#This Row],[실제/이용자]])</f>
        <v>0.68099034861220487</v>
      </c>
      <c r="J132" s="1">
        <f>ABS(표1[[#This Row],[실제계수]]-표1[[#This Row],[계산값]])</f>
        <v>1.6990348612204831E-2</v>
      </c>
      <c r="K132" s="1" t="b">
        <f>IF(표1[[#This Row],[절댓값]]&lt;0.075,TRUE,FALSE)</f>
        <v>1</v>
      </c>
      <c r="L132" s="9" t="b">
        <f>IF(표1[[#This Row],[절댓값]]&lt;0.05,TRUE,FALSE)</f>
        <v>1</v>
      </c>
      <c r="M132" s="9" t="b">
        <f>IF(표1[[#This Row],[계산값]]&lt;0.75,IF(표1[[#This Row],[계산값]]&gt;0.6,TRUE,FALSE),FALSE)</f>
        <v>1</v>
      </c>
      <c r="N132" s="9" t="b">
        <f>IF(표1[[#This Row],[절댓값]]&lt;0.025,TRUE,FALSE)</f>
        <v>1</v>
      </c>
      <c r="O132" s="9">
        <f>표1[[#This Row],[실제계수]]-표1[[#This Row],[계산값]]</f>
        <v>-1.6990348612204831E-2</v>
      </c>
      <c r="P132" s="9">
        <f>표1[[#This Row],[실제등수]]-표1[[#This Row],[등수]]</f>
        <v>10</v>
      </c>
      <c r="Q132" s="9">
        <f>ROUND(표1[[#This Row],[등수]]/표1[[#This Row],[이용자]],3)*100</f>
        <v>31.4</v>
      </c>
      <c r="R132">
        <f>표1[[#This Row],[차이]]^2</f>
        <v>2.8867194596425062E-4</v>
      </c>
      <c r="S132">
        <f t="shared" si="8"/>
        <v>-4.2366661642369658</v>
      </c>
      <c r="T132">
        <f t="shared" si="9"/>
        <v>5.0496394170335653E-5</v>
      </c>
    </row>
    <row r="133" spans="1:20" hidden="1" x14ac:dyDescent="0.3">
      <c r="A133" s="1" t="s">
        <v>23</v>
      </c>
      <c r="B133" s="1">
        <v>31</v>
      </c>
      <c r="C133" s="1">
        <v>407</v>
      </c>
      <c r="D133" s="1">
        <v>31</v>
      </c>
      <c r="E133" s="1">
        <v>634</v>
      </c>
      <c r="F133" s="1">
        <f t="shared" si="6"/>
        <v>1.56</v>
      </c>
      <c r="G133" s="1">
        <f t="shared" si="7"/>
        <v>0.64200000000000002</v>
      </c>
      <c r="H133" s="5">
        <v>73</v>
      </c>
      <c r="I133" s="6">
        <f>1.3776*EXP(-0.427*표1[[#This Row],[실제/이용자]])</f>
        <v>0.70767017715375824</v>
      </c>
      <c r="J133" s="1">
        <f>ABS(표1[[#This Row],[실제계수]]-표1[[#This Row],[계산값]])</f>
        <v>6.5670177153758225E-2</v>
      </c>
      <c r="K133" s="1" t="b">
        <f>IF(표1[[#This Row],[절댓값]]&lt;0.075,TRUE,FALSE)</f>
        <v>1</v>
      </c>
      <c r="L133" s="9" t="b">
        <f>IF(표1[[#This Row],[절댓값]]&lt;0.05,TRUE,FALSE)</f>
        <v>0</v>
      </c>
      <c r="M133" s="9" t="b">
        <f>IF(표1[[#This Row],[계산값]]&lt;0.75,IF(표1[[#This Row],[계산값]]&gt;0.6,TRUE,FALSE),FALSE)</f>
        <v>1</v>
      </c>
      <c r="N133" s="9" t="b">
        <f>IF(표1[[#This Row],[절댓값]]&lt;0.025,TRUE,FALSE)</f>
        <v>0</v>
      </c>
      <c r="O133" s="9">
        <f>표1[[#This Row],[실제계수]]-표1[[#This Row],[계산값]]</f>
        <v>-6.5670177153758225E-2</v>
      </c>
      <c r="P133" s="9">
        <f>표1[[#This Row],[실제등수]]-표1[[#This Row],[등수]]</f>
        <v>0</v>
      </c>
      <c r="Q133" s="9">
        <f>ROUND(표1[[#This Row],[등수]]/표1[[#This Row],[이용자]],3)*100</f>
        <v>7.6</v>
      </c>
      <c r="R133">
        <f>표1[[#This Row],[차이]]^2</f>
        <v>4.312572167405989E-3</v>
      </c>
      <c r="S133">
        <f t="shared" si="8"/>
        <v>-14.734264961935702</v>
      </c>
      <c r="T133">
        <f>_xlfn.NORM.S.DIST(S133,FALSE)</f>
        <v>2.8744574581898608E-48</v>
      </c>
    </row>
    <row r="134" spans="1:20" hidden="1" x14ac:dyDescent="0.3">
      <c r="A134" s="14" t="s">
        <v>23</v>
      </c>
      <c r="B134" s="14">
        <v>158</v>
      </c>
      <c r="C134" s="14">
        <v>407</v>
      </c>
      <c r="D134" s="14">
        <v>168</v>
      </c>
      <c r="E134" s="14">
        <v>634</v>
      </c>
      <c r="F134" s="1">
        <f t="shared" si="6"/>
        <v>1.56</v>
      </c>
      <c r="G134" s="1">
        <f t="shared" si="7"/>
        <v>0.68300000000000005</v>
      </c>
      <c r="H134" s="14">
        <v>74</v>
      </c>
      <c r="I134" s="6">
        <f>1.3776*EXP(-0.427*표1[[#This Row],[실제/이용자]])</f>
        <v>0.70767017715375824</v>
      </c>
      <c r="J134" s="1">
        <f>ABS(표1[[#This Row],[실제계수]]-표1[[#This Row],[계산값]])</f>
        <v>2.4670177153758188E-2</v>
      </c>
      <c r="K134" s="1" t="b">
        <f>IF(표1[[#This Row],[절댓값]]&lt;0.075,TRUE,FALSE)</f>
        <v>1</v>
      </c>
      <c r="L134" s="9" t="b">
        <f>IF(표1[[#This Row],[절댓값]]&lt;0.05,TRUE,FALSE)</f>
        <v>1</v>
      </c>
      <c r="M134" s="9" t="b">
        <f>IF(표1[[#This Row],[계산값]]&lt;0.75,IF(표1[[#This Row],[계산값]]&gt;0.6,TRUE,FALSE),FALSE)</f>
        <v>1</v>
      </c>
      <c r="N134" s="9" t="b">
        <f>IF(표1[[#This Row],[절댓값]]&lt;0.025,TRUE,FALSE)</f>
        <v>1</v>
      </c>
      <c r="O134" s="9">
        <f>표1[[#This Row],[실제계수]]-표1[[#This Row],[계산값]]</f>
        <v>-2.4670177153758188E-2</v>
      </c>
      <c r="P134" s="9">
        <f>표1[[#This Row],[실제등수]]-표1[[#This Row],[등수]]</f>
        <v>10</v>
      </c>
      <c r="Q134" s="9">
        <f>ROUND(표1[[#This Row],[등수]]/표1[[#This Row],[이용자]],3)*100</f>
        <v>38.800000000000004</v>
      </c>
      <c r="R134">
        <f>표1[[#This Row],[차이]]^2</f>
        <v>6.0861764079781248E-4</v>
      </c>
      <c r="S134">
        <f t="shared" si="8"/>
        <v>-5.8927886543875925</v>
      </c>
      <c r="T134">
        <f t="shared" ref="T134:T150" si="10">_xlfn.NORM.S.DIST(S134,FALSE)</f>
        <v>1.1494265296266714E-8</v>
      </c>
    </row>
    <row r="135" spans="1:20" hidden="1" x14ac:dyDescent="0.3">
      <c r="A135" s="1" t="s">
        <v>24</v>
      </c>
      <c r="B135" s="1">
        <v>67</v>
      </c>
      <c r="C135" s="1">
        <v>191</v>
      </c>
      <c r="D135" s="1">
        <v>75</v>
      </c>
      <c r="E135" s="1">
        <v>334</v>
      </c>
      <c r="F135" s="1">
        <f t="shared" si="6"/>
        <v>1.75</v>
      </c>
      <c r="G135" s="1">
        <f t="shared" si="7"/>
        <v>0.64</v>
      </c>
      <c r="H135" s="14">
        <v>75</v>
      </c>
      <c r="I135" s="6">
        <f>1.3776*EXP(-0.427*표1[[#This Row],[실제/이용자]])</f>
        <v>0.65252413934250164</v>
      </c>
      <c r="J135" s="1">
        <f>ABS(표1[[#This Row],[실제계수]]-표1[[#This Row],[계산값]])</f>
        <v>1.2524139342501628E-2</v>
      </c>
      <c r="K135" s="1" t="b">
        <f>IF(표1[[#This Row],[절댓값]]&lt;0.075,TRUE,FALSE)</f>
        <v>1</v>
      </c>
      <c r="L135" s="9" t="b">
        <f>IF(표1[[#This Row],[절댓값]]&lt;0.05,TRUE,FALSE)</f>
        <v>1</v>
      </c>
      <c r="M135" s="9" t="b">
        <f>IF(표1[[#This Row],[계산값]]&lt;0.75,IF(표1[[#This Row],[계산값]]&gt;0.6,TRUE,FALSE),FALSE)</f>
        <v>1</v>
      </c>
      <c r="N135" s="9" t="b">
        <f>IF(표1[[#This Row],[절댓값]]&lt;0.025,TRUE,FALSE)</f>
        <v>1</v>
      </c>
      <c r="O135" s="9">
        <f>표1[[#This Row],[실제계수]]-표1[[#This Row],[계산값]]</f>
        <v>-1.2524139342501628E-2</v>
      </c>
      <c r="P135" s="9">
        <f>표1[[#This Row],[실제등수]]-표1[[#This Row],[등수]]</f>
        <v>8</v>
      </c>
      <c r="Q135" s="9">
        <f>ROUND(표1[[#This Row],[등수]]/표1[[#This Row],[이용자]],3)*100</f>
        <v>35.099999999999994</v>
      </c>
      <c r="R135">
        <f>표1[[#This Row],[차이]]^2</f>
        <v>1.568540662703971E-4</v>
      </c>
      <c r="S135">
        <f t="shared" si="8"/>
        <v>-3.2735470558800732</v>
      </c>
      <c r="T135">
        <f t="shared" si="10"/>
        <v>1.8790410788005177E-3</v>
      </c>
    </row>
    <row r="136" spans="1:20" hidden="1" x14ac:dyDescent="0.3">
      <c r="A136" s="1" t="s">
        <v>24</v>
      </c>
      <c r="B136" s="1">
        <v>136</v>
      </c>
      <c r="C136" s="1">
        <v>191</v>
      </c>
      <c r="D136" s="1">
        <v>155</v>
      </c>
      <c r="E136" s="1">
        <v>334</v>
      </c>
      <c r="F136" s="1">
        <f t="shared" si="6"/>
        <v>1.75</v>
      </c>
      <c r="G136" s="1">
        <f t="shared" si="7"/>
        <v>0.65200000000000002</v>
      </c>
      <c r="H136" s="14">
        <v>76</v>
      </c>
      <c r="I136" s="6">
        <f>1.3776*EXP(-0.427*표1[[#This Row],[실제/이용자]])</f>
        <v>0.65252413934250164</v>
      </c>
      <c r="J136" s="1">
        <f>ABS(표1[[#This Row],[실제계수]]-표1[[#This Row],[계산값]])</f>
        <v>5.241393425016172E-4</v>
      </c>
      <c r="K136" s="1" t="b">
        <f>IF(표1[[#This Row],[절댓값]]&lt;0.075,TRUE,FALSE)</f>
        <v>1</v>
      </c>
      <c r="L136" s="9" t="b">
        <f>IF(표1[[#This Row],[절댓값]]&lt;0.05,TRUE,FALSE)</f>
        <v>1</v>
      </c>
      <c r="M136" s="9" t="b">
        <f>IF(표1[[#This Row],[계산값]]&lt;0.75,IF(표1[[#This Row],[계산값]]&gt;0.6,TRUE,FALSE),FALSE)</f>
        <v>1</v>
      </c>
      <c r="N136" s="9" t="b">
        <f>IF(표1[[#This Row],[절댓값]]&lt;0.025,TRUE,FALSE)</f>
        <v>1</v>
      </c>
      <c r="O136" s="9">
        <f>표1[[#This Row],[실제계수]]-표1[[#This Row],[계산값]]</f>
        <v>-5.241393425016172E-4</v>
      </c>
      <c r="P136" s="9">
        <f>표1[[#This Row],[실제등수]]-표1[[#This Row],[등수]]</f>
        <v>19</v>
      </c>
      <c r="Q136" s="9">
        <f>ROUND(표1[[#This Row],[등수]]/표1[[#This Row],[이용자]],3)*100</f>
        <v>71.2</v>
      </c>
      <c r="R136">
        <f>표1[[#This Row],[차이]]^2</f>
        <v>2.7472205035802758E-7</v>
      </c>
      <c r="S136">
        <f t="shared" si="8"/>
        <v>-0.68579789269526081</v>
      </c>
      <c r="T136">
        <f t="shared" si="10"/>
        <v>0.3153418760122752</v>
      </c>
    </row>
    <row r="137" spans="1:20" hidden="1" x14ac:dyDescent="0.3">
      <c r="A137" s="1" t="s">
        <v>25</v>
      </c>
      <c r="B137" s="1">
        <v>65</v>
      </c>
      <c r="C137" s="1">
        <v>215</v>
      </c>
      <c r="D137" s="1">
        <v>72</v>
      </c>
      <c r="E137" s="1">
        <v>380</v>
      </c>
      <c r="F137" s="1">
        <f t="shared" si="6"/>
        <v>1.77</v>
      </c>
      <c r="G137" s="1">
        <f t="shared" si="7"/>
        <v>0.627</v>
      </c>
      <c r="H137" s="5">
        <v>77</v>
      </c>
      <c r="I137" s="6">
        <f>1.3776*EXP(-0.427*표1[[#This Row],[실제/이용자]])</f>
        <v>0.64697531041574052</v>
      </c>
      <c r="J137" s="1">
        <f>ABS(표1[[#This Row],[실제계수]]-표1[[#This Row],[계산값]])</f>
        <v>1.9975310415740521E-2</v>
      </c>
      <c r="K137" s="1" t="b">
        <f>IF(표1[[#This Row],[절댓값]]&lt;0.075,TRUE,FALSE)</f>
        <v>1</v>
      </c>
      <c r="L137" s="9" t="b">
        <f>IF(표1[[#This Row],[절댓값]]&lt;0.05,TRUE,FALSE)</f>
        <v>1</v>
      </c>
      <c r="M137" s="9" t="b">
        <f>IF(표1[[#This Row],[계산값]]&lt;0.75,IF(표1[[#This Row],[계산값]]&gt;0.6,TRUE,FALSE),FALSE)</f>
        <v>1</v>
      </c>
      <c r="N137" s="9" t="b">
        <f>IF(표1[[#This Row],[절댓값]]&lt;0.025,TRUE,FALSE)</f>
        <v>1</v>
      </c>
      <c r="O137" s="9">
        <f>표1[[#This Row],[실제계수]]-표1[[#This Row],[계산값]]</f>
        <v>-1.9975310415740521E-2</v>
      </c>
      <c r="P137" s="9">
        <f>표1[[#This Row],[실제등수]]-표1[[#This Row],[등수]]</f>
        <v>7</v>
      </c>
      <c r="Q137" s="9">
        <f>ROUND(표1[[#This Row],[등수]]/표1[[#This Row],[이용자]],3)*100</f>
        <v>30.2</v>
      </c>
      <c r="R137">
        <f>표1[[#This Row],[차이]]^2</f>
        <v>3.9901302620519175E-4</v>
      </c>
      <c r="S137">
        <f t="shared" si="8"/>
        <v>-4.8803605316734746</v>
      </c>
      <c r="T137">
        <f t="shared" si="10"/>
        <v>2.6848169892285403E-6</v>
      </c>
    </row>
    <row r="138" spans="1:20" hidden="1" x14ac:dyDescent="0.3">
      <c r="A138" s="1" t="s">
        <v>25</v>
      </c>
      <c r="B138" s="1">
        <v>127</v>
      </c>
      <c r="C138" s="1">
        <v>215</v>
      </c>
      <c r="D138" s="1">
        <v>142</v>
      </c>
      <c r="E138" s="1">
        <v>380</v>
      </c>
      <c r="F138" s="1">
        <f t="shared" si="6"/>
        <v>1.77</v>
      </c>
      <c r="G138" s="1">
        <f t="shared" si="7"/>
        <v>0.63300000000000001</v>
      </c>
      <c r="H138" s="1">
        <v>78</v>
      </c>
      <c r="I138" s="6">
        <f>1.3776*EXP(-0.427*표1[[#This Row],[실제/이용자]])</f>
        <v>0.64697531041574052</v>
      </c>
      <c r="J138" s="1">
        <f>ABS(표1[[#This Row],[실제계수]]-표1[[#This Row],[계산값]])</f>
        <v>1.3975310415740516E-2</v>
      </c>
      <c r="K138" s="1" t="b">
        <f>IF(표1[[#This Row],[절댓값]]&lt;0.075,TRUE,FALSE)</f>
        <v>1</v>
      </c>
      <c r="L138" s="9" t="b">
        <f>IF(표1[[#This Row],[절댓값]]&lt;0.05,TRUE,FALSE)</f>
        <v>1</v>
      </c>
      <c r="M138" s="9" t="b">
        <f>IF(표1[[#This Row],[계산값]]&lt;0.75,IF(표1[[#This Row],[계산값]]&gt;0.6,TRUE,FALSE),FALSE)</f>
        <v>1</v>
      </c>
      <c r="N138" s="9" t="b">
        <f>IF(표1[[#This Row],[절댓값]]&lt;0.025,TRUE,FALSE)</f>
        <v>1</v>
      </c>
      <c r="O138" s="9">
        <f>표1[[#This Row],[실제계수]]-표1[[#This Row],[계산값]]</f>
        <v>-1.3975310415740516E-2</v>
      </c>
      <c r="P138" s="9">
        <f>표1[[#This Row],[실제등수]]-표1[[#This Row],[등수]]</f>
        <v>15</v>
      </c>
      <c r="Q138" s="9">
        <f>ROUND(표1[[#This Row],[등수]]/표1[[#This Row],[이용자]],3)*100</f>
        <v>59.099999999999994</v>
      </c>
      <c r="R138">
        <f>표1[[#This Row],[차이]]^2</f>
        <v>1.9530930121630535E-4</v>
      </c>
      <c r="S138">
        <f t="shared" si="8"/>
        <v>-3.5864859500810682</v>
      </c>
      <c r="T138">
        <f t="shared" si="10"/>
        <v>6.4234869167411365E-4</v>
      </c>
    </row>
    <row r="139" spans="1:20" hidden="1" x14ac:dyDescent="0.3">
      <c r="A139" s="14" t="s">
        <v>26</v>
      </c>
      <c r="B139" s="14">
        <v>8</v>
      </c>
      <c r="C139" s="14">
        <v>41</v>
      </c>
      <c r="D139" s="14">
        <v>9</v>
      </c>
      <c r="E139" s="14">
        <v>60</v>
      </c>
      <c r="F139" s="14">
        <f t="shared" si="6"/>
        <v>1.46</v>
      </c>
      <c r="G139" s="14">
        <f t="shared" si="7"/>
        <v>0.76900000000000002</v>
      </c>
      <c r="H139" s="14">
        <v>79</v>
      </c>
      <c r="I139" s="6">
        <f>1.3776*EXP(-0.427*표1[[#This Row],[실제/이용자]])</f>
        <v>0.73854211911300149</v>
      </c>
      <c r="J139" s="1">
        <f>ABS(표1[[#This Row],[실제계수]]-표1[[#This Row],[계산값]])</f>
        <v>3.0457880886998523E-2</v>
      </c>
      <c r="K139" s="1" t="b">
        <f>IF(표1[[#This Row],[절댓값]]&lt;0.075,TRUE,FALSE)</f>
        <v>1</v>
      </c>
      <c r="L139" s="9" t="b">
        <f>IF(표1[[#This Row],[절댓값]]&lt;0.05,TRUE,FALSE)</f>
        <v>1</v>
      </c>
      <c r="M139" s="9" t="b">
        <f>IF(표1[[#This Row],[계산값]]&lt;0.75,IF(표1[[#This Row],[계산값]]&gt;0.6,TRUE,FALSE),FALSE)</f>
        <v>1</v>
      </c>
      <c r="N139" s="9" t="b">
        <f>IF(표1[[#This Row],[절댓값]]&lt;0.025,TRUE,FALSE)</f>
        <v>0</v>
      </c>
      <c r="O139" s="9">
        <f>표1[[#This Row],[실제계수]]-표1[[#This Row],[계산값]]</f>
        <v>3.0457880886998523E-2</v>
      </c>
      <c r="P139" s="9">
        <f>표1[[#This Row],[실제등수]]-표1[[#This Row],[등수]]</f>
        <v>1</v>
      </c>
      <c r="Q139" s="9">
        <f>ROUND(표1[[#This Row],[등수]]/표1[[#This Row],[이용자]],3)*100</f>
        <v>19.5</v>
      </c>
      <c r="R139">
        <f>표1[[#This Row],[차이]]^2</f>
        <v>9.2768250812658994E-4</v>
      </c>
      <c r="S139">
        <f t="shared" si="8"/>
        <v>5.9953435175267273</v>
      </c>
      <c r="T139">
        <f t="shared" si="10"/>
        <v>6.2479621661595311E-9</v>
      </c>
    </row>
    <row r="140" spans="1:20" hidden="1" x14ac:dyDescent="0.3">
      <c r="A140" s="14" t="s">
        <v>26</v>
      </c>
      <c r="B140" s="1">
        <v>14</v>
      </c>
      <c r="C140" s="1">
        <v>41</v>
      </c>
      <c r="D140" s="1">
        <v>16</v>
      </c>
      <c r="E140" s="1">
        <v>60</v>
      </c>
      <c r="F140" s="1">
        <f t="shared" si="6"/>
        <v>1.46</v>
      </c>
      <c r="G140" s="1">
        <f t="shared" si="7"/>
        <v>0.78100000000000003</v>
      </c>
      <c r="H140" s="14">
        <v>80</v>
      </c>
      <c r="I140" s="6">
        <f>1.3776*EXP(-0.427*표1[[#This Row],[실제/이용자]])</f>
        <v>0.73854211911300149</v>
      </c>
      <c r="J140" s="1">
        <f>ABS(표1[[#This Row],[실제계수]]-표1[[#This Row],[계산값]])</f>
        <v>4.2457880886998534E-2</v>
      </c>
      <c r="K140" s="1" t="b">
        <f>IF(표1[[#This Row],[절댓값]]&lt;0.075,TRUE,FALSE)</f>
        <v>1</v>
      </c>
      <c r="L140" s="9" t="b">
        <f>IF(표1[[#This Row],[절댓값]]&lt;0.05,TRUE,FALSE)</f>
        <v>1</v>
      </c>
      <c r="M140" s="9" t="b">
        <f>IF(표1[[#This Row],[계산값]]&lt;0.75,IF(표1[[#This Row],[계산값]]&gt;0.6,TRUE,FALSE),FALSE)</f>
        <v>1</v>
      </c>
      <c r="N140" s="9" t="b">
        <f>IF(표1[[#This Row],[절댓값]]&lt;0.025,TRUE,FALSE)</f>
        <v>0</v>
      </c>
      <c r="O140" s="9">
        <f>표1[[#This Row],[실제계수]]-표1[[#This Row],[계산값]]</f>
        <v>4.2457880886998534E-2</v>
      </c>
      <c r="P140" s="9">
        <f>표1[[#This Row],[실제등수]]-표1[[#This Row],[등수]]</f>
        <v>2</v>
      </c>
      <c r="Q140" s="9">
        <f>ROUND(표1[[#This Row],[등수]]/표1[[#This Row],[이용자]],3)*100</f>
        <v>34.1</v>
      </c>
      <c r="R140">
        <f>표1[[#This Row],[차이]]^2</f>
        <v>1.8026716494145554E-3</v>
      </c>
      <c r="S140">
        <f t="shared" si="8"/>
        <v>8.5830926807115411</v>
      </c>
      <c r="T140">
        <f t="shared" si="10"/>
        <v>4.0159264374437843E-17</v>
      </c>
    </row>
    <row r="141" spans="1:20" hidden="1" x14ac:dyDescent="0.3">
      <c r="A141" s="1" t="s">
        <v>27</v>
      </c>
      <c r="B141" s="1">
        <v>15</v>
      </c>
      <c r="C141" s="1">
        <v>40</v>
      </c>
      <c r="D141" s="1">
        <v>19</v>
      </c>
      <c r="E141" s="1">
        <v>77</v>
      </c>
      <c r="F141" s="1">
        <f t="shared" si="6"/>
        <v>1.93</v>
      </c>
      <c r="G141" s="1">
        <f t="shared" si="7"/>
        <v>0.65800000000000003</v>
      </c>
      <c r="H141" s="5">
        <v>81</v>
      </c>
      <c r="I141" s="6">
        <f>1.3776*EXP(-0.427*표1[[#This Row],[실제/이용자]])</f>
        <v>0.60425006893881017</v>
      </c>
      <c r="J141" s="1">
        <f>ABS(표1[[#This Row],[실제계수]]-표1[[#This Row],[계산값]])</f>
        <v>5.374993106118986E-2</v>
      </c>
      <c r="K141" s="1" t="b">
        <f>IF(표1[[#This Row],[절댓값]]&lt;0.075,TRUE,FALSE)</f>
        <v>1</v>
      </c>
      <c r="L141" s="9" t="b">
        <f>IF(표1[[#This Row],[절댓값]]&lt;0.05,TRUE,FALSE)</f>
        <v>0</v>
      </c>
      <c r="M141" s="9" t="b">
        <f>IF(표1[[#This Row],[계산값]]&lt;0.75,IF(표1[[#This Row],[계산값]]&gt;0.6,TRUE,FALSE),FALSE)</f>
        <v>1</v>
      </c>
      <c r="N141" s="9" t="b">
        <f>IF(표1[[#This Row],[절댓값]]&lt;0.025,TRUE,FALSE)</f>
        <v>0</v>
      </c>
      <c r="O141" s="9">
        <f>표1[[#This Row],[실제계수]]-표1[[#This Row],[계산값]]</f>
        <v>5.374993106118986E-2</v>
      </c>
      <c r="P141" s="9">
        <f>표1[[#This Row],[실제등수]]-표1[[#This Row],[등수]]</f>
        <v>4</v>
      </c>
      <c r="Q141" s="9">
        <f>ROUND(표1[[#This Row],[등수]]/표1[[#This Row],[이용자]],3)*100</f>
        <v>37.5</v>
      </c>
      <c r="R141">
        <f>표1[[#This Row],[차이]]^2</f>
        <v>2.8890550890826624E-3</v>
      </c>
      <c r="S141">
        <f t="shared" si="8"/>
        <v>11.018175463120249</v>
      </c>
      <c r="T141">
        <f t="shared" si="10"/>
        <v>1.7345772253958041E-27</v>
      </c>
    </row>
    <row r="142" spans="1:20" hidden="1" x14ac:dyDescent="0.3">
      <c r="A142" s="14" t="s">
        <v>28</v>
      </c>
      <c r="B142" s="1">
        <v>48</v>
      </c>
      <c r="C142" s="1">
        <v>112</v>
      </c>
      <c r="D142" s="1">
        <v>50</v>
      </c>
      <c r="E142" s="1">
        <v>223</v>
      </c>
      <c r="F142" s="1">
        <f t="shared" si="6"/>
        <v>1.99</v>
      </c>
      <c r="G142" s="1">
        <f t="shared" si="7"/>
        <v>0.52300000000000002</v>
      </c>
      <c r="H142" s="14">
        <v>82</v>
      </c>
      <c r="I142" s="6">
        <f>1.3776*EXP(-0.427*표1[[#This Row],[실제/이용자]])</f>
        <v>0.588965809555274</v>
      </c>
      <c r="J142" s="1">
        <f>ABS(표1[[#This Row],[실제계수]]-표1[[#This Row],[계산값]])</f>
        <v>6.596580955527398E-2</v>
      </c>
      <c r="K142" s="1" t="b">
        <f>IF(표1[[#This Row],[절댓값]]&lt;0.075,TRUE,FALSE)</f>
        <v>1</v>
      </c>
      <c r="L142" s="9" t="b">
        <f>IF(표1[[#This Row],[절댓값]]&lt;0.05,TRUE,FALSE)</f>
        <v>0</v>
      </c>
      <c r="M142" s="9" t="b">
        <f>IF(표1[[#This Row],[계산값]]&lt;0.75,IF(표1[[#This Row],[계산값]]&gt;0.6,TRUE,FALSE),FALSE)</f>
        <v>0</v>
      </c>
      <c r="N142" s="9" t="b">
        <f>IF(표1[[#This Row],[절댓값]]&lt;0.025,TRUE,FALSE)</f>
        <v>0</v>
      </c>
      <c r="O142" s="9">
        <f>표1[[#This Row],[실제계수]]-표1[[#This Row],[계산값]]</f>
        <v>-6.596580955527398E-2</v>
      </c>
      <c r="P142" s="9">
        <f>표1[[#This Row],[실제등수]]-표1[[#This Row],[등수]]</f>
        <v>2</v>
      </c>
      <c r="Q142" s="9">
        <f>ROUND(표1[[#This Row],[등수]]/표1[[#This Row],[이용자]],3)*100</f>
        <v>42.9</v>
      </c>
      <c r="R142">
        <f>표1[[#This Row],[차이]]^2</f>
        <v>4.3514880302826763E-3</v>
      </c>
      <c r="S142">
        <f t="shared" si="8"/>
        <v>-14.798016836905095</v>
      </c>
      <c r="T142">
        <f t="shared" si="10"/>
        <v>1.121306785412169E-48</v>
      </c>
    </row>
    <row r="143" spans="1:20" hidden="1" x14ac:dyDescent="0.3">
      <c r="A143" s="14" t="s">
        <v>28</v>
      </c>
      <c r="B143" s="1">
        <v>66</v>
      </c>
      <c r="C143" s="1">
        <v>112</v>
      </c>
      <c r="D143" s="1">
        <v>71</v>
      </c>
      <c r="E143" s="1">
        <v>223</v>
      </c>
      <c r="F143" s="1">
        <f t="shared" si="6"/>
        <v>1.99</v>
      </c>
      <c r="G143" s="1">
        <f t="shared" si="7"/>
        <v>0.54</v>
      </c>
      <c r="H143" s="14">
        <v>83</v>
      </c>
      <c r="I143" s="6">
        <f>1.3776*EXP(-0.427*표1[[#This Row],[실제/이용자]])</f>
        <v>0.588965809555274</v>
      </c>
      <c r="J143" s="1">
        <f>ABS(표1[[#This Row],[실제계수]]-표1[[#This Row],[계산값]])</f>
        <v>4.8965809555273965E-2</v>
      </c>
      <c r="K143" s="1" t="b">
        <f>IF(표1[[#This Row],[절댓값]]&lt;0.075,TRUE,FALSE)</f>
        <v>1</v>
      </c>
      <c r="L143" s="9" t="b">
        <f>IF(표1[[#This Row],[절댓값]]&lt;0.05,TRUE,FALSE)</f>
        <v>1</v>
      </c>
      <c r="M143" s="9" t="b">
        <f>IF(표1[[#This Row],[계산값]]&lt;0.75,IF(표1[[#This Row],[계산값]]&gt;0.6,TRUE,FALSE),FALSE)</f>
        <v>0</v>
      </c>
      <c r="N143" s="9" t="b">
        <f>IF(표1[[#This Row],[절댓값]]&lt;0.025,TRUE,FALSE)</f>
        <v>0</v>
      </c>
      <c r="O143" s="9">
        <f>표1[[#This Row],[실제계수]]-표1[[#This Row],[계산값]]</f>
        <v>-4.8965809555273965E-2</v>
      </c>
      <c r="P143" s="9">
        <f>표1[[#This Row],[실제등수]]-표1[[#This Row],[등수]]</f>
        <v>5</v>
      </c>
      <c r="Q143" s="9">
        <f>ROUND(표1[[#This Row],[등수]]/표1[[#This Row],[이용자]],3)*100</f>
        <v>58.9</v>
      </c>
      <c r="R143">
        <f>표1[[#This Row],[차이]]^2</f>
        <v>2.3976505054033592E-3</v>
      </c>
      <c r="S143">
        <f t="shared" si="8"/>
        <v>-11.132038855726611</v>
      </c>
      <c r="T143">
        <f t="shared" si="10"/>
        <v>4.9150382109606339E-28</v>
      </c>
    </row>
    <row r="144" spans="1:20" hidden="1" x14ac:dyDescent="0.3">
      <c r="A144" s="14" t="s">
        <v>29</v>
      </c>
      <c r="B144" s="14">
        <v>39</v>
      </c>
      <c r="C144" s="14">
        <v>100</v>
      </c>
      <c r="D144" s="14">
        <v>42</v>
      </c>
      <c r="E144" s="14">
        <v>159</v>
      </c>
      <c r="F144" s="1">
        <f t="shared" si="6"/>
        <v>1.59</v>
      </c>
      <c r="G144" s="1">
        <f t="shared" si="7"/>
        <v>0.67700000000000005</v>
      </c>
      <c r="H144" s="14">
        <v>84</v>
      </c>
      <c r="I144" s="6">
        <f>1.3776*EXP(-0.427*표1[[#This Row],[실제/이용자]])</f>
        <v>0.69866273800562839</v>
      </c>
      <c r="J144" s="1">
        <f>ABS(표1[[#This Row],[실제계수]]-표1[[#This Row],[계산값]])</f>
        <v>2.1662738005628346E-2</v>
      </c>
      <c r="K144" s="1" t="b">
        <f>IF(표1[[#This Row],[절댓값]]&lt;0.075,TRUE,FALSE)</f>
        <v>1</v>
      </c>
      <c r="L144" s="9" t="b">
        <f>IF(표1[[#This Row],[절댓값]]&lt;0.05,TRUE,FALSE)</f>
        <v>1</v>
      </c>
      <c r="M144" s="9" t="b">
        <f>IF(표1[[#This Row],[계산값]]&lt;0.75,IF(표1[[#This Row],[계산값]]&gt;0.6,TRUE,FALSE),FALSE)</f>
        <v>1</v>
      </c>
      <c r="N144" s="9" t="b">
        <f>IF(표1[[#This Row],[절댓값]]&lt;0.025,TRUE,FALSE)</f>
        <v>1</v>
      </c>
      <c r="O144" s="9">
        <f>표1[[#This Row],[실제계수]]-표1[[#This Row],[계산값]]</f>
        <v>-2.1662738005628346E-2</v>
      </c>
      <c r="P144" s="9">
        <f>표1[[#This Row],[실제등수]]-표1[[#This Row],[등수]]</f>
        <v>3</v>
      </c>
      <c r="Q144" s="9">
        <f>ROUND(표1[[#This Row],[등수]]/표1[[#This Row],[이용자]],3)*100</f>
        <v>39</v>
      </c>
      <c r="R144">
        <f>표1[[#This Row],[차이]]^2</f>
        <v>4.6927421790049479E-4</v>
      </c>
      <c r="S144">
        <f t="shared" si="8"/>
        <v>-5.244247142812406</v>
      </c>
      <c r="T144">
        <f t="shared" si="10"/>
        <v>4.2549928017386302E-7</v>
      </c>
    </row>
    <row r="145" spans="1:20" hidden="1" x14ac:dyDescent="0.3">
      <c r="A145" s="14" t="s">
        <v>29</v>
      </c>
      <c r="B145" s="1">
        <v>54</v>
      </c>
      <c r="C145" s="1">
        <v>100</v>
      </c>
      <c r="D145" s="1">
        <v>58</v>
      </c>
      <c r="E145" s="1">
        <v>159</v>
      </c>
      <c r="F145" s="1">
        <f t="shared" si="6"/>
        <v>1.59</v>
      </c>
      <c r="G145" s="1">
        <f t="shared" si="7"/>
        <v>0.67600000000000005</v>
      </c>
      <c r="H145" s="5">
        <v>85</v>
      </c>
      <c r="I145" s="6">
        <f>1.3776*EXP(-0.427*표1[[#This Row],[실제/이용자]])</f>
        <v>0.69866273800562839</v>
      </c>
      <c r="J145" s="1">
        <f>ABS(표1[[#This Row],[실제계수]]-표1[[#This Row],[계산값]])</f>
        <v>2.2662738005628347E-2</v>
      </c>
      <c r="K145" s="1" t="b">
        <f>IF(표1[[#This Row],[절댓값]]&lt;0.075,TRUE,FALSE)</f>
        <v>1</v>
      </c>
      <c r="L145" s="9" t="b">
        <f>IF(표1[[#This Row],[절댓값]]&lt;0.05,TRUE,FALSE)</f>
        <v>1</v>
      </c>
      <c r="M145" s="9" t="b">
        <f>IF(표1[[#This Row],[계산값]]&lt;0.75,IF(표1[[#This Row],[계산값]]&gt;0.6,TRUE,FALSE),FALSE)</f>
        <v>1</v>
      </c>
      <c r="N145" s="9" t="b">
        <f>IF(표1[[#This Row],[절댓값]]&lt;0.025,TRUE,FALSE)</f>
        <v>1</v>
      </c>
      <c r="O145" s="9">
        <f>표1[[#This Row],[실제계수]]-표1[[#This Row],[계산값]]</f>
        <v>-2.2662738005628347E-2</v>
      </c>
      <c r="P145" s="9">
        <f>표1[[#This Row],[실제등수]]-표1[[#This Row],[등수]]</f>
        <v>4</v>
      </c>
      <c r="Q145" s="9">
        <f>ROUND(표1[[#This Row],[등수]]/표1[[#This Row],[이용자]],3)*100</f>
        <v>54</v>
      </c>
      <c r="R145">
        <f>표1[[#This Row],[차이]]^2</f>
        <v>5.1359969391175152E-4</v>
      </c>
      <c r="S145">
        <f t="shared" si="8"/>
        <v>-5.4598929064111408</v>
      </c>
      <c r="T145">
        <f t="shared" si="10"/>
        <v>1.3417058718287426E-7</v>
      </c>
    </row>
    <row r="146" spans="1:20" hidden="1" x14ac:dyDescent="0.3">
      <c r="A146" s="14" t="s">
        <v>30</v>
      </c>
      <c r="B146" s="14">
        <v>32</v>
      </c>
      <c r="C146" s="14">
        <v>137</v>
      </c>
      <c r="D146" s="14">
        <v>39</v>
      </c>
      <c r="E146" s="14">
        <v>246</v>
      </c>
      <c r="F146" s="1">
        <f t="shared" si="6"/>
        <v>1.8</v>
      </c>
      <c r="G146" s="1">
        <f t="shared" si="7"/>
        <v>0.67900000000000005</v>
      </c>
      <c r="H146" s="14">
        <v>86</v>
      </c>
      <c r="I146" s="6">
        <f>1.3776*EXP(-0.427*표1[[#This Row],[실제/이용자]])</f>
        <v>0.63874041381129321</v>
      </c>
      <c r="J146" s="1">
        <f>ABS(표1[[#This Row],[실제계수]]-표1[[#This Row],[계산값]])</f>
        <v>4.0259586188706842E-2</v>
      </c>
      <c r="K146" s="1" t="b">
        <f>IF(표1[[#This Row],[절댓값]]&lt;0.075,TRUE,FALSE)</f>
        <v>1</v>
      </c>
      <c r="L146" s="9" t="b">
        <f>IF(표1[[#This Row],[절댓값]]&lt;0.05,TRUE,FALSE)</f>
        <v>1</v>
      </c>
      <c r="M146" s="9" t="b">
        <f>IF(표1[[#This Row],[계산값]]&lt;0.75,IF(표1[[#This Row],[계산값]]&gt;0.6,TRUE,FALSE),FALSE)</f>
        <v>1</v>
      </c>
      <c r="N146" s="9" t="b">
        <f>IF(표1[[#This Row],[절댓값]]&lt;0.025,TRUE,FALSE)</f>
        <v>0</v>
      </c>
      <c r="O146" s="9">
        <f>표1[[#This Row],[실제계수]]-표1[[#This Row],[계산값]]</f>
        <v>4.0259586188706842E-2</v>
      </c>
      <c r="P146" s="9">
        <f>표1[[#This Row],[실제등수]]-표1[[#This Row],[등수]]</f>
        <v>7</v>
      </c>
      <c r="Q146" s="9">
        <f>ROUND(표1[[#This Row],[등수]]/표1[[#This Row],[이용자]],3)*100</f>
        <v>23.400000000000002</v>
      </c>
      <c r="R146">
        <f>표1[[#This Row],[차이]]^2</f>
        <v>1.6208342800859148E-3</v>
      </c>
      <c r="S146">
        <f t="shared" si="8"/>
        <v>8.1090397418833788</v>
      </c>
      <c r="T146">
        <f t="shared" si="10"/>
        <v>2.0992394112049226E-15</v>
      </c>
    </row>
    <row r="147" spans="1:20" hidden="1" x14ac:dyDescent="0.3">
      <c r="A147" s="1" t="s">
        <v>30</v>
      </c>
      <c r="B147" s="1">
        <v>91</v>
      </c>
      <c r="C147" s="1">
        <v>137</v>
      </c>
      <c r="D147" s="1">
        <v>110</v>
      </c>
      <c r="E147" s="1">
        <v>246</v>
      </c>
      <c r="F147" s="1">
        <f t="shared" si="6"/>
        <v>1.8</v>
      </c>
      <c r="G147" s="1">
        <f t="shared" si="7"/>
        <v>0.67300000000000004</v>
      </c>
      <c r="H147" s="14">
        <v>87</v>
      </c>
      <c r="I147" s="6">
        <f>1.3776*EXP(-0.427*표1[[#This Row],[실제/이용자]])</f>
        <v>0.63874041381129321</v>
      </c>
      <c r="J147" s="1">
        <f>ABS(표1[[#This Row],[실제계수]]-표1[[#This Row],[계산값]])</f>
        <v>3.4259586188706836E-2</v>
      </c>
      <c r="K147" s="1" t="b">
        <f>IF(표1[[#This Row],[절댓값]]&lt;0.075,TRUE,FALSE)</f>
        <v>1</v>
      </c>
      <c r="L147" s="9" t="b">
        <f>IF(표1[[#This Row],[절댓값]]&lt;0.05,TRUE,FALSE)</f>
        <v>1</v>
      </c>
      <c r="M147" s="9" t="b">
        <f>IF(표1[[#This Row],[계산값]]&lt;0.75,IF(표1[[#This Row],[계산값]]&gt;0.6,TRUE,FALSE),FALSE)</f>
        <v>1</v>
      </c>
      <c r="N147" s="9" t="b">
        <f>IF(표1[[#This Row],[절댓값]]&lt;0.025,TRUE,FALSE)</f>
        <v>0</v>
      </c>
      <c r="O147" s="9">
        <f>표1[[#This Row],[실제계수]]-표1[[#This Row],[계산값]]</f>
        <v>3.4259586188706836E-2</v>
      </c>
      <c r="P147" s="9">
        <f>표1[[#This Row],[실제등수]]-표1[[#This Row],[등수]]</f>
        <v>19</v>
      </c>
      <c r="Q147" s="9">
        <f>ROUND(표1[[#This Row],[등수]]/표1[[#This Row],[이용자]],3)*100</f>
        <v>66.400000000000006</v>
      </c>
      <c r="R147">
        <f>표1[[#This Row],[차이]]^2</f>
        <v>1.1737192458214322E-3</v>
      </c>
      <c r="S147">
        <f t="shared" si="8"/>
        <v>6.8151651602909729</v>
      </c>
      <c r="T147">
        <f t="shared" si="10"/>
        <v>3.2748085478539477E-11</v>
      </c>
    </row>
    <row r="148" spans="1:20" hidden="1" x14ac:dyDescent="0.3">
      <c r="A148" s="1" t="s">
        <v>31</v>
      </c>
      <c r="B148" s="1">
        <v>35</v>
      </c>
      <c r="C148" s="1">
        <v>176</v>
      </c>
      <c r="D148" s="1">
        <v>39</v>
      </c>
      <c r="E148" s="1">
        <v>250</v>
      </c>
      <c r="F148" s="1">
        <f t="shared" si="6"/>
        <v>1.42</v>
      </c>
      <c r="G148" s="1">
        <f t="shared" si="7"/>
        <v>0.78400000000000003</v>
      </c>
      <c r="H148" s="14">
        <v>88</v>
      </c>
      <c r="I148" s="6">
        <f>1.3776*EXP(-0.427*표1[[#This Row],[실제/이용자]])</f>
        <v>0.75126476057282288</v>
      </c>
      <c r="J148" s="1">
        <f>ABS(표1[[#This Row],[실제계수]]-표1[[#This Row],[계산값]])</f>
        <v>3.2735239427177154E-2</v>
      </c>
      <c r="K148" s="1" t="b">
        <f>IF(표1[[#This Row],[절댓값]]&lt;0.075,TRUE,FALSE)</f>
        <v>1</v>
      </c>
      <c r="L148" s="9" t="b">
        <f>IF(표1[[#This Row],[절댓값]]&lt;0.05,TRUE,FALSE)</f>
        <v>1</v>
      </c>
      <c r="M148" s="9" t="b">
        <f>IF(표1[[#This Row],[계산값]]&lt;0.75,IF(표1[[#This Row],[계산값]]&gt;0.6,TRUE,FALSE),FALSE)</f>
        <v>0</v>
      </c>
      <c r="N148" s="9" t="b">
        <f>IF(표1[[#This Row],[절댓값]]&lt;0.025,TRUE,FALSE)</f>
        <v>0</v>
      </c>
      <c r="O148" s="9">
        <f>표1[[#This Row],[실제계수]]-표1[[#This Row],[계산값]]</f>
        <v>3.2735239427177154E-2</v>
      </c>
      <c r="P148" s="9">
        <f>표1[[#This Row],[실제등수]]-표1[[#This Row],[등수]]</f>
        <v>4</v>
      </c>
      <c r="Q148" s="9">
        <f>ROUND(표1[[#This Row],[등수]]/표1[[#This Row],[이용자]],3)*100</f>
        <v>19.900000000000002</v>
      </c>
      <c r="R148">
        <f>표1[[#This Row],[차이]]^2</f>
        <v>1.0715959003546136E-3</v>
      </c>
      <c r="S148">
        <f t="shared" si="8"/>
        <v>6.4864462389116468</v>
      </c>
      <c r="T148">
        <f t="shared" si="10"/>
        <v>2.9151462544303378E-10</v>
      </c>
    </row>
    <row r="149" spans="1:20" hidden="1" x14ac:dyDescent="0.3">
      <c r="A149" s="14" t="s">
        <v>31</v>
      </c>
      <c r="B149" s="1">
        <v>92</v>
      </c>
      <c r="C149" s="1">
        <v>176</v>
      </c>
      <c r="D149" s="1">
        <v>103</v>
      </c>
      <c r="E149" s="1">
        <v>250</v>
      </c>
      <c r="F149" s="1">
        <f t="shared" si="6"/>
        <v>1.42</v>
      </c>
      <c r="G149" s="1">
        <f t="shared" si="7"/>
        <v>0.78800000000000003</v>
      </c>
      <c r="H149" s="5">
        <v>89</v>
      </c>
      <c r="I149" s="6">
        <f>1.3776*EXP(-0.427*표1[[#This Row],[실제/이용자]])</f>
        <v>0.75126476057282288</v>
      </c>
      <c r="J149" s="1">
        <f>ABS(표1[[#This Row],[실제계수]]-표1[[#This Row],[계산값]])</f>
        <v>3.6735239427177158E-2</v>
      </c>
      <c r="K149" s="1" t="b">
        <f>IF(표1[[#This Row],[절댓값]]&lt;0.075,TRUE,FALSE)</f>
        <v>1</v>
      </c>
      <c r="L149" s="9" t="b">
        <f>IF(표1[[#This Row],[절댓값]]&lt;0.05,TRUE,FALSE)</f>
        <v>1</v>
      </c>
      <c r="M149" s="9" t="b">
        <f>IF(표1[[#This Row],[계산값]]&lt;0.75,IF(표1[[#This Row],[계산값]]&gt;0.6,TRUE,FALSE),FALSE)</f>
        <v>0</v>
      </c>
      <c r="N149" s="9" t="b">
        <f>IF(표1[[#This Row],[절댓값]]&lt;0.025,TRUE,FALSE)</f>
        <v>0</v>
      </c>
      <c r="O149" s="9">
        <f>표1[[#This Row],[실제계수]]-표1[[#This Row],[계산값]]</f>
        <v>3.6735239427177158E-2</v>
      </c>
      <c r="P149" s="9">
        <f>표1[[#This Row],[실제등수]]-표1[[#This Row],[등수]]</f>
        <v>11</v>
      </c>
      <c r="Q149" s="9">
        <f>ROUND(표1[[#This Row],[등수]]/표1[[#This Row],[이용자]],3)*100</f>
        <v>52.300000000000004</v>
      </c>
      <c r="R149">
        <f>표1[[#This Row],[차이]]^2</f>
        <v>1.3494778157720311E-3</v>
      </c>
      <c r="S149">
        <f t="shared" si="8"/>
        <v>7.3490292933065842</v>
      </c>
      <c r="T149">
        <f t="shared" si="10"/>
        <v>7.4674374798923435E-13</v>
      </c>
    </row>
    <row r="150" spans="1:20" hidden="1" x14ac:dyDescent="0.3">
      <c r="A150" s="14" t="s">
        <v>32</v>
      </c>
      <c r="B150" s="1">
        <v>26</v>
      </c>
      <c r="C150" s="1">
        <v>263</v>
      </c>
      <c r="D150" s="1">
        <v>26</v>
      </c>
      <c r="E150" s="1">
        <v>412</v>
      </c>
      <c r="F150" s="1">
        <f t="shared" si="6"/>
        <v>1.57</v>
      </c>
      <c r="G150" s="1">
        <f t="shared" si="7"/>
        <v>0.63800000000000001</v>
      </c>
      <c r="H150" s="14">
        <v>90</v>
      </c>
      <c r="I150" s="6">
        <f>1.3776*EXP(-0.427*표1[[#This Row],[실제/이용자]])</f>
        <v>0.70465486776434283</v>
      </c>
      <c r="J150" s="1">
        <f>ABS(표1[[#This Row],[실제계수]]-표1[[#This Row],[계산값]])</f>
        <v>6.6654867764342818E-2</v>
      </c>
      <c r="K150" s="1" t="b">
        <f>IF(표1[[#This Row],[절댓값]]&lt;0.075,TRUE,FALSE)</f>
        <v>1</v>
      </c>
      <c r="L150" s="9" t="b">
        <f>IF(표1[[#This Row],[절댓값]]&lt;0.05,TRUE,FALSE)</f>
        <v>0</v>
      </c>
      <c r="M150" s="9" t="b">
        <f>IF(표1[[#This Row],[계산값]]&lt;0.75,IF(표1[[#This Row],[계산값]]&gt;0.6,TRUE,FALSE),FALSE)</f>
        <v>1</v>
      </c>
      <c r="N150" s="9" t="b">
        <f>IF(표1[[#This Row],[절댓값]]&lt;0.025,TRUE,FALSE)</f>
        <v>0</v>
      </c>
      <c r="O150" s="9">
        <f>표1[[#This Row],[실제계수]]-표1[[#This Row],[계산값]]</f>
        <v>-6.6654867764342818E-2</v>
      </c>
      <c r="P150" s="9">
        <f>표1[[#This Row],[실제등수]]-표1[[#This Row],[등수]]</f>
        <v>0</v>
      </c>
      <c r="Q150" s="9">
        <f>ROUND(표1[[#This Row],[등수]]/표1[[#This Row],[이용자]],3)*100</f>
        <v>9.9</v>
      </c>
      <c r="R150">
        <f>표1[[#This Row],[차이]]^2</f>
        <v>4.4428713966820277E-3</v>
      </c>
      <c r="S150">
        <f t="shared" si="8"/>
        <v>-14.946609320563722</v>
      </c>
      <c r="T150">
        <f t="shared" si="10"/>
        <v>1.2301866830713098E-49</v>
      </c>
    </row>
    <row r="151" spans="1:20" hidden="1" x14ac:dyDescent="0.3">
      <c r="A151" s="14" t="s">
        <v>32</v>
      </c>
      <c r="B151" s="14">
        <v>128</v>
      </c>
      <c r="C151" s="14">
        <v>263</v>
      </c>
      <c r="D151" s="14">
        <v>128</v>
      </c>
      <c r="E151" s="14">
        <v>412</v>
      </c>
      <c r="F151" s="1">
        <f t="shared" si="6"/>
        <v>1.57</v>
      </c>
      <c r="G151" s="1">
        <f t="shared" si="7"/>
        <v>0.63800000000000001</v>
      </c>
      <c r="H151" s="14">
        <v>91</v>
      </c>
      <c r="I151" s="6">
        <f>1.3776*EXP(-0.427*표1[[#This Row],[실제/이용자]])</f>
        <v>0.70465486776434283</v>
      </c>
      <c r="J151" s="1">
        <f>ABS(표1[[#This Row],[실제계수]]-표1[[#This Row],[계산값]])</f>
        <v>6.6654867764342818E-2</v>
      </c>
      <c r="K151" s="1" t="b">
        <f>IF(표1[[#This Row],[절댓값]]&lt;0.075,TRUE,FALSE)</f>
        <v>1</v>
      </c>
      <c r="L151" s="9" t="b">
        <f>IF(표1[[#This Row],[절댓값]]&lt;0.05,TRUE,FALSE)</f>
        <v>0</v>
      </c>
      <c r="M151" s="9" t="b">
        <f>IF(표1[[#This Row],[계산값]]&lt;0.75,IF(표1[[#This Row],[계산값]]&gt;0.6,TRUE,FALSE),FALSE)</f>
        <v>1</v>
      </c>
      <c r="N151" s="9" t="b">
        <f>IF(표1[[#This Row],[절댓값]]&lt;0.025,TRUE,FALSE)</f>
        <v>0</v>
      </c>
      <c r="O151" s="9">
        <f>표1[[#This Row],[실제계수]]-표1[[#This Row],[계산값]]</f>
        <v>-6.6654867764342818E-2</v>
      </c>
      <c r="P151" s="9">
        <f>표1[[#This Row],[실제등수]]-표1[[#This Row],[등수]]</f>
        <v>0</v>
      </c>
      <c r="Q151" s="9">
        <f>ROUND(표1[[#This Row],[등수]]/표1[[#This Row],[이용자]],3)*100</f>
        <v>48.699999999999996</v>
      </c>
      <c r="R151">
        <f>표1[[#This Row],[차이]]^2</f>
        <v>4.4428713966820277E-3</v>
      </c>
      <c r="S151">
        <f t="shared" si="8"/>
        <v>-14.946609320563722</v>
      </c>
      <c r="T151">
        <f>_xlfn.NORM.S.DIST(S151,FALSE)</f>
        <v>1.2301866830713098E-49</v>
      </c>
    </row>
    <row r="152" spans="1:20" hidden="1" x14ac:dyDescent="0.3">
      <c r="A152" s="14" t="s">
        <v>33</v>
      </c>
      <c r="B152" s="1">
        <v>49</v>
      </c>
      <c r="C152" s="1">
        <v>337</v>
      </c>
      <c r="D152" s="1">
        <v>49</v>
      </c>
      <c r="E152" s="1">
        <v>524</v>
      </c>
      <c r="F152" s="1">
        <f t="shared" si="6"/>
        <v>1.55</v>
      </c>
      <c r="G152" s="1">
        <f t="shared" si="7"/>
        <v>0.64300000000000002</v>
      </c>
      <c r="H152" s="14">
        <v>92</v>
      </c>
      <c r="I152" s="6">
        <f>1.3776*EXP(-0.427*표1[[#This Row],[실제/이용자]])</f>
        <v>0.7106983894423512</v>
      </c>
      <c r="J152" s="1">
        <f>ABS(표1[[#This Row],[실제계수]]-표1[[#This Row],[계산값]])</f>
        <v>6.7698389442351181E-2</v>
      </c>
      <c r="K152" s="1" t="b">
        <f>IF(표1[[#This Row],[절댓값]]&lt;0.075,TRUE,FALSE)</f>
        <v>1</v>
      </c>
      <c r="L152" s="9" t="b">
        <f>IF(표1[[#This Row],[절댓값]]&lt;0.05,TRUE,FALSE)</f>
        <v>0</v>
      </c>
      <c r="M152" s="9" t="b">
        <f>IF(표1[[#This Row],[계산값]]&lt;0.75,IF(표1[[#This Row],[계산값]]&gt;0.6,TRUE,FALSE),FALSE)</f>
        <v>1</v>
      </c>
      <c r="N152" s="9" t="b">
        <f>IF(표1[[#This Row],[절댓값]]&lt;0.025,TRUE,FALSE)</f>
        <v>0</v>
      </c>
      <c r="O152" s="9">
        <f>표1[[#This Row],[실제계수]]-표1[[#This Row],[계산값]]</f>
        <v>-6.7698389442351181E-2</v>
      </c>
      <c r="P152" s="9">
        <f>표1[[#This Row],[실제등수]]-표1[[#This Row],[등수]]</f>
        <v>0</v>
      </c>
      <c r="Q152" s="9">
        <f>ROUND(표1[[#This Row],[등수]]/표1[[#This Row],[이용자]],3)*100</f>
        <v>14.499999999999998</v>
      </c>
      <c r="R152">
        <f>표1[[#This Row],[차이]]^2</f>
        <v>4.5830719330882458E-3</v>
      </c>
      <c r="S152">
        <f t="shared" si="8"/>
        <v>-15.171640349649667</v>
      </c>
      <c r="T152">
        <f t="shared" ref="T152:T185" si="11">_xlfn.NORM.S.DIST(S152,FALSE)</f>
        <v>4.1518987508495388E-51</v>
      </c>
    </row>
    <row r="153" spans="1:20" hidden="1" x14ac:dyDescent="0.3">
      <c r="A153" s="14" t="s">
        <v>33</v>
      </c>
      <c r="B153" s="14">
        <v>130</v>
      </c>
      <c r="C153" s="14">
        <v>337</v>
      </c>
      <c r="D153" s="14">
        <v>137</v>
      </c>
      <c r="E153" s="14">
        <v>524</v>
      </c>
      <c r="F153" s="1">
        <f t="shared" si="6"/>
        <v>1.55</v>
      </c>
      <c r="G153" s="1">
        <f t="shared" si="7"/>
        <v>0.67800000000000005</v>
      </c>
      <c r="H153" s="5">
        <v>93</v>
      </c>
      <c r="I153" s="6">
        <f>1.3776*EXP(-0.427*표1[[#This Row],[실제/이용자]])</f>
        <v>0.7106983894423512</v>
      </c>
      <c r="J153" s="1">
        <f>ABS(표1[[#This Row],[실제계수]]-표1[[#This Row],[계산값]])</f>
        <v>3.269838944235115E-2</v>
      </c>
      <c r="K153" s="1" t="b">
        <f>IF(표1[[#This Row],[절댓값]]&lt;0.075,TRUE,FALSE)</f>
        <v>1</v>
      </c>
      <c r="L153" s="9" t="b">
        <f>IF(표1[[#This Row],[절댓값]]&lt;0.05,TRUE,FALSE)</f>
        <v>1</v>
      </c>
      <c r="M153" s="9" t="b">
        <f>IF(표1[[#This Row],[계산값]]&lt;0.75,IF(표1[[#This Row],[계산값]]&gt;0.6,TRUE,FALSE),FALSE)</f>
        <v>1</v>
      </c>
      <c r="N153" s="9" t="b">
        <f>IF(표1[[#This Row],[절댓값]]&lt;0.025,TRUE,FALSE)</f>
        <v>0</v>
      </c>
      <c r="O153" s="9">
        <f>표1[[#This Row],[실제계수]]-표1[[#This Row],[계산값]]</f>
        <v>-3.269838944235115E-2</v>
      </c>
      <c r="P153" s="9">
        <f>표1[[#This Row],[실제등수]]-표1[[#This Row],[등수]]</f>
        <v>7</v>
      </c>
      <c r="Q153" s="9">
        <f>ROUND(표1[[#This Row],[등수]]/표1[[#This Row],[이용자]],3)*100</f>
        <v>38.6</v>
      </c>
      <c r="R153">
        <f>표1[[#This Row],[차이]]^2</f>
        <v>1.0691846721236611E-3</v>
      </c>
      <c r="S153">
        <f t="shared" si="8"/>
        <v>-7.6240386236939637</v>
      </c>
      <c r="T153">
        <f t="shared" si="11"/>
        <v>9.5283379533895257E-14</v>
      </c>
    </row>
    <row r="154" spans="1:20" hidden="1" x14ac:dyDescent="0.3">
      <c r="A154" s="1" t="s">
        <v>34</v>
      </c>
      <c r="B154" s="1">
        <v>20</v>
      </c>
      <c r="C154" s="1">
        <v>68</v>
      </c>
      <c r="D154" s="1">
        <v>22</v>
      </c>
      <c r="E154" s="1">
        <v>145</v>
      </c>
      <c r="F154" s="1">
        <f t="shared" si="6"/>
        <v>2.13</v>
      </c>
      <c r="G154" s="1">
        <f t="shared" si="7"/>
        <v>0.51600000000000001</v>
      </c>
      <c r="H154" s="1">
        <v>94</v>
      </c>
      <c r="I154" s="6">
        <f>1.3776*EXP(-0.427*표1[[#This Row],[실제/이용자]])</f>
        <v>0.55478915112122584</v>
      </c>
      <c r="J154" s="1">
        <f>ABS(표1[[#This Row],[실제계수]]-표1[[#This Row],[계산값]])</f>
        <v>3.8789151121225829E-2</v>
      </c>
      <c r="K154" s="1" t="b">
        <f>IF(표1[[#This Row],[절댓값]]&lt;0.075,TRUE,FALSE)</f>
        <v>1</v>
      </c>
      <c r="L154" s="9" t="b">
        <f>IF(표1[[#This Row],[절댓값]]&lt;0.05,TRUE,FALSE)</f>
        <v>1</v>
      </c>
      <c r="M154" s="9" t="b">
        <f>IF(표1[[#This Row],[계산값]]&lt;0.75,IF(표1[[#This Row],[계산값]]&gt;0.6,TRUE,FALSE),FALSE)</f>
        <v>0</v>
      </c>
      <c r="N154" s="9" t="b">
        <f>IF(표1[[#This Row],[절댓값]]&lt;0.025,TRUE,FALSE)</f>
        <v>0</v>
      </c>
      <c r="O154" s="9">
        <f>표1[[#This Row],[실제계수]]-표1[[#This Row],[계산값]]</f>
        <v>-3.8789151121225829E-2</v>
      </c>
      <c r="P154" s="9">
        <f>표1[[#This Row],[실제등수]]-표1[[#This Row],[등수]]</f>
        <v>2</v>
      </c>
      <c r="Q154" s="9">
        <f>ROUND(표1[[#This Row],[등수]]/표1[[#This Row],[이용자]],3)*100</f>
        <v>29.4</v>
      </c>
      <c r="R154">
        <f>표1[[#This Row],[차이]]^2</f>
        <v>1.5045982447052949E-3</v>
      </c>
      <c r="S154">
        <f t="shared" si="8"/>
        <v>-8.9374855768328025</v>
      </c>
      <c r="T154">
        <f t="shared" si="11"/>
        <v>1.8008682732788519E-18</v>
      </c>
    </row>
    <row r="155" spans="1:20" hidden="1" x14ac:dyDescent="0.3">
      <c r="A155" s="1" t="s">
        <v>34</v>
      </c>
      <c r="B155" s="1">
        <v>29</v>
      </c>
      <c r="C155" s="1">
        <v>68</v>
      </c>
      <c r="D155" s="1">
        <v>33</v>
      </c>
      <c r="E155" s="1">
        <v>145</v>
      </c>
      <c r="F155" s="1">
        <f t="shared" si="6"/>
        <v>2.13</v>
      </c>
      <c r="G155" s="1">
        <f t="shared" si="7"/>
        <v>0.53400000000000003</v>
      </c>
      <c r="H155" s="14">
        <v>95</v>
      </c>
      <c r="I155" s="6">
        <f>1.3776*EXP(-0.427*표1[[#This Row],[실제/이용자]])</f>
        <v>0.55478915112122584</v>
      </c>
      <c r="J155" s="1">
        <f>ABS(표1[[#This Row],[실제계수]]-표1[[#This Row],[계산값]])</f>
        <v>2.0789151121225813E-2</v>
      </c>
      <c r="K155" s="1" t="b">
        <f>IF(표1[[#This Row],[절댓값]]&lt;0.075,TRUE,FALSE)</f>
        <v>1</v>
      </c>
      <c r="L155" s="9" t="b">
        <f>IF(표1[[#This Row],[절댓값]]&lt;0.05,TRUE,FALSE)</f>
        <v>1</v>
      </c>
      <c r="M155" s="9" t="b">
        <f>IF(표1[[#This Row],[계산값]]&lt;0.75,IF(표1[[#This Row],[계산값]]&gt;0.6,TRUE,FALSE),FALSE)</f>
        <v>0</v>
      </c>
      <c r="N155" s="9" t="b">
        <f>IF(표1[[#This Row],[절댓값]]&lt;0.025,TRUE,FALSE)</f>
        <v>1</v>
      </c>
      <c r="O155" s="9">
        <f>표1[[#This Row],[실제계수]]-표1[[#This Row],[계산값]]</f>
        <v>-2.0789151121225813E-2</v>
      </c>
      <c r="P155" s="9">
        <f>표1[[#This Row],[실제등수]]-표1[[#This Row],[등수]]</f>
        <v>4</v>
      </c>
      <c r="Q155" s="9">
        <f>ROUND(표1[[#This Row],[등수]]/표1[[#This Row],[이용자]],3)*100</f>
        <v>42.6</v>
      </c>
      <c r="R155">
        <f>표1[[#This Row],[차이]]^2</f>
        <v>4.3218880434116449E-4</v>
      </c>
      <c r="S155">
        <f t="shared" si="8"/>
        <v>-5.0558618320555828</v>
      </c>
      <c r="T155">
        <f t="shared" si="11"/>
        <v>1.1226619342205956E-6</v>
      </c>
    </row>
    <row r="156" spans="1:20" hidden="1" x14ac:dyDescent="0.3">
      <c r="A156" s="1" t="s">
        <v>35</v>
      </c>
      <c r="B156" s="1">
        <v>20</v>
      </c>
      <c r="C156" s="1">
        <v>95</v>
      </c>
      <c r="D156" s="1">
        <v>20</v>
      </c>
      <c r="E156" s="1">
        <v>143</v>
      </c>
      <c r="F156" s="1">
        <f t="shared" si="6"/>
        <v>1.51</v>
      </c>
      <c r="G156" s="1">
        <f t="shared" si="7"/>
        <v>0.66400000000000003</v>
      </c>
      <c r="H156" s="14">
        <v>96</v>
      </c>
      <c r="I156" s="6">
        <f>1.3776*EXP(-0.427*표1[[#This Row],[실제/이용자]])</f>
        <v>0.72294137540205128</v>
      </c>
      <c r="J156" s="1">
        <f>ABS(표1[[#This Row],[실제계수]]-표1[[#This Row],[계산값]])</f>
        <v>5.8941375402051244E-2</v>
      </c>
      <c r="K156" s="1" t="b">
        <f>IF(표1[[#This Row],[절댓값]]&lt;0.075,TRUE,FALSE)</f>
        <v>1</v>
      </c>
      <c r="L156" s="9" t="b">
        <f>IF(표1[[#This Row],[절댓값]]&lt;0.05,TRUE,FALSE)</f>
        <v>0</v>
      </c>
      <c r="M156" s="9" t="b">
        <f>IF(표1[[#This Row],[계산값]]&lt;0.75,IF(표1[[#This Row],[계산값]]&gt;0.6,TRUE,FALSE),FALSE)</f>
        <v>1</v>
      </c>
      <c r="N156" s="9" t="b">
        <f>IF(표1[[#This Row],[절댓값]]&lt;0.025,TRUE,FALSE)</f>
        <v>0</v>
      </c>
      <c r="O156" s="9">
        <f>표1[[#This Row],[실제계수]]-표1[[#This Row],[계산값]]</f>
        <v>-5.8941375402051244E-2</v>
      </c>
      <c r="P156" s="9">
        <f>표1[[#This Row],[실제등수]]-표1[[#This Row],[등수]]</f>
        <v>0</v>
      </c>
      <c r="Q156" s="9">
        <f>ROUND(표1[[#This Row],[등수]]/표1[[#This Row],[이용자]],3)*100</f>
        <v>21.099999999999998</v>
      </c>
      <c r="R156">
        <f>표1[[#This Row],[차이]]^2</f>
        <v>3.4740857342855313E-3</v>
      </c>
      <c r="S156">
        <f t="shared" si="8"/>
        <v>-13.283227370084351</v>
      </c>
      <c r="T156">
        <f t="shared" si="11"/>
        <v>1.9344352257557817E-39</v>
      </c>
    </row>
    <row r="157" spans="1:20" hidden="1" x14ac:dyDescent="0.3">
      <c r="A157" s="14" t="s">
        <v>35</v>
      </c>
      <c r="B157" s="1">
        <v>39</v>
      </c>
      <c r="C157" s="1">
        <v>95</v>
      </c>
      <c r="D157" s="1">
        <v>42</v>
      </c>
      <c r="E157" s="1">
        <v>143</v>
      </c>
      <c r="F157" s="1">
        <f t="shared" ref="F157:F188" si="12">ROUND(E157/C157,2)</f>
        <v>1.51</v>
      </c>
      <c r="G157" s="1">
        <f t="shared" ref="G157:G188" si="13">ROUND(D157/(B157/C157*E157),3)</f>
        <v>0.71499999999999997</v>
      </c>
      <c r="H157" s="5">
        <v>97</v>
      </c>
      <c r="I157" s="6">
        <f>1.3776*EXP(-0.427*표1[[#This Row],[실제/이용자]])</f>
        <v>0.72294137540205128</v>
      </c>
      <c r="J157" s="1">
        <f>ABS(표1[[#This Row],[실제계수]]-표1[[#This Row],[계산값]])</f>
        <v>7.9413754020513094E-3</v>
      </c>
      <c r="K157" s="1" t="b">
        <f>IF(표1[[#This Row],[절댓값]]&lt;0.075,TRUE,FALSE)</f>
        <v>1</v>
      </c>
      <c r="L157" s="9" t="b">
        <f>IF(표1[[#This Row],[절댓값]]&lt;0.05,TRUE,FALSE)</f>
        <v>1</v>
      </c>
      <c r="M157" s="9" t="b">
        <f>IF(표1[[#This Row],[계산값]]&lt;0.75,IF(표1[[#This Row],[계산값]]&gt;0.6,TRUE,FALSE),FALSE)</f>
        <v>1</v>
      </c>
      <c r="N157" s="9" t="b">
        <f>IF(표1[[#This Row],[절댓값]]&lt;0.025,TRUE,FALSE)</f>
        <v>1</v>
      </c>
      <c r="O157" s="9">
        <f>표1[[#This Row],[실제계수]]-표1[[#This Row],[계산값]]</f>
        <v>-7.9413754020513094E-3</v>
      </c>
      <c r="P157" s="9">
        <f>표1[[#This Row],[실제등수]]-표1[[#This Row],[등수]]</f>
        <v>3</v>
      </c>
      <c r="Q157" s="9">
        <f>ROUND(표1[[#This Row],[등수]]/표1[[#This Row],[이용자]],3)*100</f>
        <v>41.099999999999994</v>
      </c>
      <c r="R157">
        <f>표1[[#This Row],[차이]]^2</f>
        <v>6.3065443276305602E-5</v>
      </c>
      <c r="S157">
        <f t="shared" si="8"/>
        <v>-2.2852934265489204</v>
      </c>
      <c r="T157">
        <f t="shared" si="11"/>
        <v>2.9298423908680971E-2</v>
      </c>
    </row>
    <row r="158" spans="1:20" hidden="1" x14ac:dyDescent="0.3">
      <c r="A158" s="14" t="s">
        <v>36</v>
      </c>
      <c r="B158" s="1">
        <v>22</v>
      </c>
      <c r="C158" s="1">
        <v>71</v>
      </c>
      <c r="D158" s="1">
        <v>29</v>
      </c>
      <c r="E158" s="1">
        <v>139</v>
      </c>
      <c r="F158" s="1">
        <f t="shared" si="12"/>
        <v>1.96</v>
      </c>
      <c r="G158" s="1">
        <f t="shared" si="13"/>
        <v>0.67300000000000004</v>
      </c>
      <c r="H158" s="14">
        <v>98</v>
      </c>
      <c r="I158" s="6">
        <f>1.3776*EXP(-0.427*표1[[#This Row],[실제/이용자]])</f>
        <v>0.59655899207570118</v>
      </c>
      <c r="J158" s="1">
        <f>ABS(표1[[#This Row],[실제계수]]-표1[[#This Row],[계산값]])</f>
        <v>7.6441007924298865E-2</v>
      </c>
      <c r="K158" s="1" t="b">
        <f>IF(표1[[#This Row],[절댓값]]&lt;0.075,TRUE,FALSE)</f>
        <v>0</v>
      </c>
      <c r="L158" s="9" t="b">
        <f>IF(표1[[#This Row],[절댓값]]&lt;0.05,TRUE,FALSE)</f>
        <v>0</v>
      </c>
      <c r="M158" s="9" t="b">
        <f>IF(표1[[#This Row],[계산값]]&lt;0.75,IF(표1[[#This Row],[계산값]]&gt;0.6,TRUE,FALSE),FALSE)</f>
        <v>0</v>
      </c>
      <c r="N158" s="9" t="b">
        <f>IF(표1[[#This Row],[절댓값]]&lt;0.025,TRUE,FALSE)</f>
        <v>0</v>
      </c>
      <c r="O158" s="9">
        <f>표1[[#This Row],[실제계수]]-표1[[#This Row],[계산값]]</f>
        <v>7.6441007924298865E-2</v>
      </c>
      <c r="P158" s="9">
        <f>표1[[#This Row],[실제등수]]-표1[[#This Row],[등수]]</f>
        <v>7</v>
      </c>
      <c r="Q158" s="9">
        <f>ROUND(표1[[#This Row],[등수]]/표1[[#This Row],[이용자]],3)*100</f>
        <v>31</v>
      </c>
      <c r="R158">
        <f>표1[[#This Row],[차이]]^2</f>
        <v>5.8432276924827217E-3</v>
      </c>
      <c r="S158">
        <f t="shared" si="8"/>
        <v>15.911410060142961</v>
      </c>
      <c r="T158">
        <f t="shared" si="11"/>
        <v>4.2179179244068597E-56</v>
      </c>
    </row>
    <row r="159" spans="1:20" hidden="1" x14ac:dyDescent="0.3">
      <c r="A159" s="14" t="s">
        <v>36</v>
      </c>
      <c r="B159" s="14">
        <v>40</v>
      </c>
      <c r="C159" s="14">
        <v>71</v>
      </c>
      <c r="D159" s="14">
        <v>47</v>
      </c>
      <c r="E159" s="14">
        <v>139</v>
      </c>
      <c r="F159" s="1">
        <f t="shared" si="12"/>
        <v>1.96</v>
      </c>
      <c r="G159" s="1">
        <f t="shared" si="13"/>
        <v>0.6</v>
      </c>
      <c r="H159" s="14">
        <v>99</v>
      </c>
      <c r="I159" s="6">
        <f>1.3776*EXP(-0.427*표1[[#This Row],[실제/이용자]])</f>
        <v>0.59655899207570118</v>
      </c>
      <c r="J159" s="1">
        <f>ABS(표1[[#This Row],[실제계수]]-표1[[#This Row],[계산값]])</f>
        <v>3.4410079242988001E-3</v>
      </c>
      <c r="K159" s="1" t="b">
        <f>IF(표1[[#This Row],[절댓값]]&lt;0.075,TRUE,FALSE)</f>
        <v>1</v>
      </c>
      <c r="L159" s="9" t="b">
        <f>IF(표1[[#This Row],[절댓값]]&lt;0.05,TRUE,FALSE)</f>
        <v>1</v>
      </c>
      <c r="M159" s="9" t="b">
        <f>IF(표1[[#This Row],[계산값]]&lt;0.75,IF(표1[[#This Row],[계산값]]&gt;0.6,TRUE,FALSE),FALSE)</f>
        <v>0</v>
      </c>
      <c r="N159" s="9" t="b">
        <f>IF(표1[[#This Row],[절댓값]]&lt;0.025,TRUE,FALSE)</f>
        <v>1</v>
      </c>
      <c r="O159" s="9">
        <f>표1[[#This Row],[실제계수]]-표1[[#This Row],[계산값]]</f>
        <v>3.4410079242988001E-3</v>
      </c>
      <c r="P159" s="9">
        <f>표1[[#This Row],[실제등수]]-표1[[#This Row],[등수]]</f>
        <v>7</v>
      </c>
      <c r="Q159" s="9">
        <f>ROUND(표1[[#This Row],[등수]]/표1[[#This Row],[이용자]],3)*100</f>
        <v>56.3</v>
      </c>
      <c r="R159">
        <f>표1[[#This Row],[차이]]^2</f>
        <v>1.1840535535087137E-5</v>
      </c>
      <c r="S159">
        <f t="shared" si="8"/>
        <v>0.16926931743534909</v>
      </c>
      <c r="T159">
        <f t="shared" si="11"/>
        <v>0.3932677567892533</v>
      </c>
    </row>
    <row r="160" spans="1:20" hidden="1" x14ac:dyDescent="0.3">
      <c r="A160" s="14" t="s">
        <v>37</v>
      </c>
      <c r="B160" s="1">
        <v>41</v>
      </c>
      <c r="C160" s="1">
        <v>134</v>
      </c>
      <c r="D160" s="1">
        <v>46</v>
      </c>
      <c r="E160" s="1">
        <v>202</v>
      </c>
      <c r="F160" s="1">
        <f t="shared" si="12"/>
        <v>1.51</v>
      </c>
      <c r="G160" s="1">
        <f t="shared" si="13"/>
        <v>0.74399999999999999</v>
      </c>
      <c r="H160" s="14">
        <v>100</v>
      </c>
      <c r="I160" s="6">
        <f>1.3776*EXP(-0.427*표1[[#This Row],[실제/이용자]])</f>
        <v>0.72294137540205128</v>
      </c>
      <c r="J160" s="1">
        <f>ABS(표1[[#This Row],[실제계수]]-표1[[#This Row],[계산값]])</f>
        <v>2.1058624597948716E-2</v>
      </c>
      <c r="K160" s="1" t="b">
        <f>IF(표1[[#This Row],[절댓값]]&lt;0.075,TRUE,FALSE)</f>
        <v>1</v>
      </c>
      <c r="L160" s="9" t="b">
        <f>IF(표1[[#This Row],[절댓값]]&lt;0.05,TRUE,FALSE)</f>
        <v>1</v>
      </c>
      <c r="M160" s="9" t="b">
        <f>IF(표1[[#This Row],[계산값]]&lt;0.75,IF(표1[[#This Row],[계산값]]&gt;0.6,TRUE,FALSE),FALSE)</f>
        <v>1</v>
      </c>
      <c r="N160" s="9" t="b">
        <f>IF(표1[[#This Row],[절댓값]]&lt;0.025,TRUE,FALSE)</f>
        <v>1</v>
      </c>
      <c r="O160" s="9">
        <f>표1[[#This Row],[실제계수]]-표1[[#This Row],[계산값]]</f>
        <v>2.1058624597948716E-2</v>
      </c>
      <c r="P160" s="9">
        <f>표1[[#This Row],[실제등수]]-표1[[#This Row],[등수]]</f>
        <v>5</v>
      </c>
      <c r="Q160" s="9">
        <f>ROUND(표1[[#This Row],[등수]]/표1[[#This Row],[이용자]],3)*100</f>
        <v>30.599999999999998</v>
      </c>
      <c r="R160">
        <f>표1[[#This Row],[차이]]^2</f>
        <v>4.4346566995733075E-4</v>
      </c>
      <c r="S160">
        <f t="shared" si="8"/>
        <v>3.9684337178143769</v>
      </c>
      <c r="T160">
        <f t="shared" si="11"/>
        <v>1.5176585999011818E-4</v>
      </c>
    </row>
    <row r="161" spans="1:20" hidden="1" x14ac:dyDescent="0.3">
      <c r="A161" s="14" t="s">
        <v>37</v>
      </c>
      <c r="B161" s="14">
        <v>90</v>
      </c>
      <c r="C161" s="14">
        <v>134</v>
      </c>
      <c r="D161" s="14">
        <v>98</v>
      </c>
      <c r="E161" s="14">
        <v>202</v>
      </c>
      <c r="F161" s="1">
        <f t="shared" si="12"/>
        <v>1.51</v>
      </c>
      <c r="G161" s="1">
        <f t="shared" si="13"/>
        <v>0.72199999999999998</v>
      </c>
      <c r="H161" s="5">
        <v>101</v>
      </c>
      <c r="I161" s="6">
        <f>1.3776*EXP(-0.427*표1[[#This Row],[실제/이용자]])</f>
        <v>0.72294137540205128</v>
      </c>
      <c r="J161" s="1">
        <f>ABS(표1[[#This Row],[실제계수]]-표1[[#This Row],[계산값]])</f>
        <v>9.4137540205130321E-4</v>
      </c>
      <c r="K161" s="1" t="b">
        <f>IF(표1[[#This Row],[절댓값]]&lt;0.075,TRUE,FALSE)</f>
        <v>1</v>
      </c>
      <c r="L161" s="9" t="b">
        <f>IF(표1[[#This Row],[절댓값]]&lt;0.05,TRUE,FALSE)</f>
        <v>1</v>
      </c>
      <c r="M161" s="9" t="b">
        <f>IF(표1[[#This Row],[계산값]]&lt;0.75,IF(표1[[#This Row],[계산값]]&gt;0.6,TRUE,FALSE),FALSE)</f>
        <v>1</v>
      </c>
      <c r="N161" s="9" t="b">
        <f>IF(표1[[#This Row],[절댓값]]&lt;0.025,TRUE,FALSE)</f>
        <v>1</v>
      </c>
      <c r="O161" s="9">
        <f>표1[[#This Row],[실제계수]]-표1[[#This Row],[계산값]]</f>
        <v>-9.4137540205130321E-4</v>
      </c>
      <c r="P161" s="9">
        <f>표1[[#This Row],[실제등수]]-표1[[#This Row],[등수]]</f>
        <v>8</v>
      </c>
      <c r="Q161" s="9">
        <f>ROUND(표1[[#This Row],[등수]]/표1[[#This Row],[이용자]],3)*100</f>
        <v>67.2</v>
      </c>
      <c r="R161">
        <f>표1[[#This Row],[차이]]^2</f>
        <v>8.8618764758725277E-7</v>
      </c>
      <c r="S161">
        <f t="shared" si="8"/>
        <v>-0.77577308135777978</v>
      </c>
      <c r="T161">
        <f t="shared" si="11"/>
        <v>0.29527431596669229</v>
      </c>
    </row>
    <row r="162" spans="1:20" hidden="1" x14ac:dyDescent="0.3">
      <c r="A162" s="14" t="s">
        <v>38</v>
      </c>
      <c r="B162" s="1">
        <v>41</v>
      </c>
      <c r="C162" s="1">
        <v>82</v>
      </c>
      <c r="D162" s="1">
        <v>49</v>
      </c>
      <c r="E162" s="1">
        <v>161</v>
      </c>
      <c r="F162" s="1">
        <f t="shared" si="12"/>
        <v>1.96</v>
      </c>
      <c r="G162" s="1">
        <f t="shared" si="13"/>
        <v>0.60899999999999999</v>
      </c>
      <c r="H162" s="14">
        <v>102</v>
      </c>
      <c r="I162" s="6">
        <f>1.3776*EXP(-0.427*표1[[#This Row],[실제/이용자]])</f>
        <v>0.59655899207570118</v>
      </c>
      <c r="J162" s="1">
        <f>ABS(표1[[#This Row],[실제계수]]-표1[[#This Row],[계산값]])</f>
        <v>1.2441007924298808E-2</v>
      </c>
      <c r="K162" s="1" t="b">
        <f>IF(표1[[#This Row],[절댓값]]&lt;0.075,TRUE,FALSE)</f>
        <v>1</v>
      </c>
      <c r="L162" s="9" t="b">
        <f>IF(표1[[#This Row],[절댓값]]&lt;0.05,TRUE,FALSE)</f>
        <v>1</v>
      </c>
      <c r="M162" s="9" t="b">
        <f>IF(표1[[#This Row],[계산값]]&lt;0.75,IF(표1[[#This Row],[계산값]]&gt;0.6,TRUE,FALSE),FALSE)</f>
        <v>0</v>
      </c>
      <c r="N162" s="9" t="b">
        <f>IF(표1[[#This Row],[절댓값]]&lt;0.025,TRUE,FALSE)</f>
        <v>1</v>
      </c>
      <c r="O162" s="9">
        <f>표1[[#This Row],[실제계수]]-표1[[#This Row],[계산값]]</f>
        <v>1.2441007924298808E-2</v>
      </c>
      <c r="P162" s="9">
        <f>표1[[#This Row],[실제등수]]-표1[[#This Row],[등수]]</f>
        <v>8</v>
      </c>
      <c r="Q162" s="9">
        <f>ROUND(표1[[#This Row],[등수]]/표1[[#This Row],[이용자]],3)*100</f>
        <v>50</v>
      </c>
      <c r="R162">
        <f>표1[[#This Row],[차이]]^2</f>
        <v>1.5477867817246575E-4</v>
      </c>
      <c r="S162">
        <f t="shared" si="8"/>
        <v>2.1100811898239589</v>
      </c>
      <c r="T162">
        <f t="shared" si="11"/>
        <v>4.3060040477142444E-2</v>
      </c>
    </row>
    <row r="163" spans="1:20" hidden="1" x14ac:dyDescent="0.3">
      <c r="A163" s="14" t="s">
        <v>38</v>
      </c>
      <c r="B163" s="14">
        <v>63</v>
      </c>
      <c r="C163" s="14">
        <v>82</v>
      </c>
      <c r="D163" s="14">
        <v>75</v>
      </c>
      <c r="E163" s="14">
        <v>161</v>
      </c>
      <c r="F163" s="1">
        <f t="shared" si="12"/>
        <v>1.96</v>
      </c>
      <c r="G163" s="1">
        <f t="shared" si="13"/>
        <v>0.60599999999999998</v>
      </c>
      <c r="H163" s="14">
        <v>103</v>
      </c>
      <c r="I163" s="6">
        <f>1.3776*EXP(-0.427*표1[[#This Row],[실제/이용자]])</f>
        <v>0.59655899207570118</v>
      </c>
      <c r="J163" s="1">
        <f>ABS(표1[[#This Row],[실제계수]]-표1[[#This Row],[계산값]])</f>
        <v>9.4410079242988054E-3</v>
      </c>
      <c r="K163" s="1" t="b">
        <f>IF(표1[[#This Row],[절댓값]]&lt;0.075,TRUE,FALSE)</f>
        <v>1</v>
      </c>
      <c r="L163" s="9" t="b">
        <f>IF(표1[[#This Row],[절댓값]]&lt;0.05,TRUE,FALSE)</f>
        <v>1</v>
      </c>
      <c r="M163" s="9" t="b">
        <f>IF(표1[[#This Row],[계산값]]&lt;0.75,IF(표1[[#This Row],[계산값]]&gt;0.6,TRUE,FALSE),FALSE)</f>
        <v>0</v>
      </c>
      <c r="N163" s="9" t="b">
        <f>IF(표1[[#This Row],[절댓값]]&lt;0.025,TRUE,FALSE)</f>
        <v>1</v>
      </c>
      <c r="O163" s="9">
        <f>표1[[#This Row],[실제계수]]-표1[[#This Row],[계산값]]</f>
        <v>9.4410079242988054E-3</v>
      </c>
      <c r="P163" s="9">
        <f>표1[[#This Row],[실제등수]]-표1[[#This Row],[등수]]</f>
        <v>12</v>
      </c>
      <c r="Q163" s="9">
        <f>ROUND(표1[[#This Row],[등수]]/표1[[#This Row],[이용자]],3)*100</f>
        <v>76.8</v>
      </c>
      <c r="R163">
        <f>표1[[#This Row],[차이]]^2</f>
        <v>8.9132630626672843E-5</v>
      </c>
      <c r="S163">
        <f t="shared" si="8"/>
        <v>1.4631438990277554</v>
      </c>
      <c r="T163">
        <f>_xlfn.NORM.S.DIST(S163,FALSE)</f>
        <v>0.13678655403588649</v>
      </c>
    </row>
    <row r="164" spans="1:20" hidden="1" x14ac:dyDescent="0.3">
      <c r="A164" s="1" t="s">
        <v>39</v>
      </c>
      <c r="B164" s="1">
        <v>30</v>
      </c>
      <c r="C164" s="1">
        <v>123</v>
      </c>
      <c r="D164" s="1">
        <v>34</v>
      </c>
      <c r="E164" s="1">
        <v>186</v>
      </c>
      <c r="F164" s="1">
        <f t="shared" si="12"/>
        <v>1.51</v>
      </c>
      <c r="G164" s="1">
        <f t="shared" si="13"/>
        <v>0.749</v>
      </c>
      <c r="H164" s="14">
        <v>104</v>
      </c>
      <c r="I164" s="6">
        <f>1.3776*EXP(-0.427*표1[[#This Row],[실제/이용자]])</f>
        <v>0.72294137540205128</v>
      </c>
      <c r="J164" s="1">
        <f>ABS(표1[[#This Row],[실제계수]]-표1[[#This Row],[계산값]])</f>
        <v>2.6058624597948721E-2</v>
      </c>
      <c r="K164" s="1" t="b">
        <f>IF(표1[[#This Row],[절댓값]]&lt;0.075,TRUE,FALSE)</f>
        <v>1</v>
      </c>
      <c r="L164" s="9" t="b">
        <f>IF(표1[[#This Row],[절댓값]]&lt;0.05,TRUE,FALSE)</f>
        <v>1</v>
      </c>
      <c r="M164" s="9" t="b">
        <f>IF(표1[[#This Row],[계산값]]&lt;0.75,IF(표1[[#This Row],[계산값]]&gt;0.6,TRUE,FALSE),FALSE)</f>
        <v>1</v>
      </c>
      <c r="N164" s="9" t="b">
        <f>IF(표1[[#This Row],[절댓값]]&lt;0.025,TRUE,FALSE)</f>
        <v>0</v>
      </c>
      <c r="O164" s="9">
        <f>표1[[#This Row],[실제계수]]-표1[[#This Row],[계산값]]</f>
        <v>2.6058624597948721E-2</v>
      </c>
      <c r="P164" s="9">
        <f>표1[[#This Row],[실제등수]]-표1[[#This Row],[등수]]</f>
        <v>4</v>
      </c>
      <c r="Q164" s="9">
        <f>ROUND(표1[[#This Row],[등수]]/표1[[#This Row],[이용자]],3)*100</f>
        <v>24.4</v>
      </c>
      <c r="R164">
        <f>표1[[#This Row],[차이]]^2</f>
        <v>6.790519159368181E-4</v>
      </c>
      <c r="S164">
        <f t="shared" si="8"/>
        <v>5.046662535808049</v>
      </c>
      <c r="T164">
        <f t="shared" si="11"/>
        <v>1.1760609185176084E-6</v>
      </c>
    </row>
    <row r="165" spans="1:20" hidden="1" x14ac:dyDescent="0.3">
      <c r="A165" s="1" t="s">
        <v>39</v>
      </c>
      <c r="B165" s="1">
        <v>62</v>
      </c>
      <c r="C165" s="1">
        <v>123</v>
      </c>
      <c r="D165" s="1">
        <v>75</v>
      </c>
      <c r="E165" s="1">
        <v>186</v>
      </c>
      <c r="F165" s="1">
        <f t="shared" si="12"/>
        <v>1.51</v>
      </c>
      <c r="G165" s="1">
        <f t="shared" si="13"/>
        <v>0.8</v>
      </c>
      <c r="H165" s="5">
        <v>105</v>
      </c>
      <c r="I165" s="6">
        <f>1.3776*EXP(-0.427*표1[[#This Row],[실제/이용자]])</f>
        <v>0.72294137540205128</v>
      </c>
      <c r="J165" s="1">
        <f>ABS(표1[[#This Row],[실제계수]]-표1[[#This Row],[계산값]])</f>
        <v>7.7058624597948766E-2</v>
      </c>
      <c r="K165" s="1" t="b">
        <f>IF(표1[[#This Row],[절댓값]]&lt;0.075,TRUE,FALSE)</f>
        <v>0</v>
      </c>
      <c r="L165" s="9" t="b">
        <f>IF(표1[[#This Row],[절댓값]]&lt;0.05,TRUE,FALSE)</f>
        <v>0</v>
      </c>
      <c r="M165" s="9" t="b">
        <f>IF(표1[[#This Row],[계산값]]&lt;0.75,IF(표1[[#This Row],[계산값]]&gt;0.6,TRUE,FALSE),FALSE)</f>
        <v>1</v>
      </c>
      <c r="N165" s="9" t="b">
        <f>IF(표1[[#This Row],[절댓값]]&lt;0.025,TRUE,FALSE)</f>
        <v>0</v>
      </c>
      <c r="O165" s="9">
        <f>표1[[#This Row],[실제계수]]-표1[[#This Row],[계산값]]</f>
        <v>7.7058624597948766E-2</v>
      </c>
      <c r="P165" s="9">
        <f>표1[[#This Row],[실제등수]]-표1[[#This Row],[등수]]</f>
        <v>13</v>
      </c>
      <c r="Q165" s="9">
        <f>ROUND(표1[[#This Row],[등수]]/표1[[#This Row],[이용자]],3)*100</f>
        <v>50.4</v>
      </c>
      <c r="R165">
        <f>표1[[#This Row],[차이]]^2</f>
        <v>5.9380316249275948E-3</v>
      </c>
      <c r="S165">
        <f t="shared" si="8"/>
        <v>16.044596479343504</v>
      </c>
      <c r="T165">
        <f t="shared" si="11"/>
        <v>5.0222280754899658E-57</v>
      </c>
    </row>
    <row r="166" spans="1:20" hidden="1" x14ac:dyDescent="0.3">
      <c r="A166" s="1" t="s">
        <v>40</v>
      </c>
      <c r="B166" s="1">
        <v>14</v>
      </c>
      <c r="C166" s="1">
        <v>53</v>
      </c>
      <c r="D166" s="1">
        <v>17</v>
      </c>
      <c r="E166" s="1">
        <v>95</v>
      </c>
      <c r="F166" s="1">
        <f t="shared" si="12"/>
        <v>1.79</v>
      </c>
      <c r="G166" s="1">
        <f t="shared" si="13"/>
        <v>0.67700000000000005</v>
      </c>
      <c r="H166" s="14">
        <v>106</v>
      </c>
      <c r="I166" s="6">
        <f>1.3776*EXP(-0.427*표1[[#This Row],[실제/이용자]])</f>
        <v>0.64147366672030215</v>
      </c>
      <c r="J166" s="1">
        <f>ABS(표1[[#This Row],[실제계수]]-표1[[#This Row],[계산값]])</f>
        <v>3.5526333279697897E-2</v>
      </c>
      <c r="K166" s="1" t="b">
        <f>IF(표1[[#This Row],[절댓값]]&lt;0.075,TRUE,FALSE)</f>
        <v>1</v>
      </c>
      <c r="L166" s="9" t="b">
        <f>IF(표1[[#This Row],[절댓값]]&lt;0.05,TRUE,FALSE)</f>
        <v>1</v>
      </c>
      <c r="M166" s="9" t="b">
        <f>IF(표1[[#This Row],[계산값]]&lt;0.75,IF(표1[[#This Row],[계산값]]&gt;0.6,TRUE,FALSE),FALSE)</f>
        <v>1</v>
      </c>
      <c r="N166" s="9" t="b">
        <f>IF(표1[[#This Row],[절댓값]]&lt;0.025,TRUE,FALSE)</f>
        <v>0</v>
      </c>
      <c r="O166" s="9">
        <f>표1[[#This Row],[실제계수]]-표1[[#This Row],[계산값]]</f>
        <v>3.5526333279697897E-2</v>
      </c>
      <c r="P166" s="9">
        <f>표1[[#This Row],[실제등수]]-표1[[#This Row],[등수]]</f>
        <v>3</v>
      </c>
      <c r="Q166" s="9">
        <f>ROUND(표1[[#This Row],[등수]]/표1[[#This Row],[이용자]],3)*100</f>
        <v>26.400000000000002</v>
      </c>
      <c r="R166">
        <f>표1[[#This Row],[차이]]^2</f>
        <v>1.2621203563001704E-3</v>
      </c>
      <c r="S166">
        <f t="shared" si="8"/>
        <v>7.0883338040142156</v>
      </c>
      <c r="T166">
        <f t="shared" si="11"/>
        <v>4.9029865731012085E-12</v>
      </c>
    </row>
    <row r="167" spans="1:20" hidden="1" x14ac:dyDescent="0.3">
      <c r="A167" s="1" t="s">
        <v>40</v>
      </c>
      <c r="B167" s="1">
        <v>24</v>
      </c>
      <c r="C167" s="1">
        <v>53</v>
      </c>
      <c r="D167" s="1">
        <v>29</v>
      </c>
      <c r="E167" s="1">
        <v>95</v>
      </c>
      <c r="F167" s="1">
        <f t="shared" si="12"/>
        <v>1.79</v>
      </c>
      <c r="G167" s="1">
        <f t="shared" si="13"/>
        <v>0.67400000000000004</v>
      </c>
      <c r="H167" s="14">
        <v>107</v>
      </c>
      <c r="I167" s="6">
        <f>1.3776*EXP(-0.427*표1[[#This Row],[실제/이용자]])</f>
        <v>0.64147366672030215</v>
      </c>
      <c r="J167" s="1">
        <f>ABS(표1[[#This Row],[실제계수]]-표1[[#This Row],[계산값]])</f>
        <v>3.2526333279697894E-2</v>
      </c>
      <c r="K167" s="1" t="b">
        <f>IF(표1[[#This Row],[절댓값]]&lt;0.075,TRUE,FALSE)</f>
        <v>1</v>
      </c>
      <c r="L167" s="9" t="b">
        <f>IF(표1[[#This Row],[절댓값]]&lt;0.05,TRUE,FALSE)</f>
        <v>1</v>
      </c>
      <c r="M167" s="9" t="b">
        <f>IF(표1[[#This Row],[계산값]]&lt;0.75,IF(표1[[#This Row],[계산값]]&gt;0.6,TRUE,FALSE),FALSE)</f>
        <v>1</v>
      </c>
      <c r="N167" s="9" t="b">
        <f>IF(표1[[#This Row],[절댓값]]&lt;0.025,TRUE,FALSE)</f>
        <v>0</v>
      </c>
      <c r="O167" s="9">
        <f>표1[[#This Row],[실제계수]]-표1[[#This Row],[계산값]]</f>
        <v>3.2526333279697894E-2</v>
      </c>
      <c r="P167" s="9">
        <f>표1[[#This Row],[실제등수]]-표1[[#This Row],[등수]]</f>
        <v>5</v>
      </c>
      <c r="Q167" s="9">
        <f>ROUND(표1[[#This Row],[등수]]/표1[[#This Row],[이용자]],3)*100</f>
        <v>45.300000000000004</v>
      </c>
      <c r="R167">
        <f>표1[[#This Row],[차이]]^2</f>
        <v>1.0579623566219828E-3</v>
      </c>
      <c r="S167">
        <f t="shared" si="8"/>
        <v>6.4413965132180122</v>
      </c>
      <c r="T167">
        <f t="shared" si="11"/>
        <v>3.9005512000190378E-10</v>
      </c>
    </row>
    <row r="168" spans="1:20" hidden="1" x14ac:dyDescent="0.3">
      <c r="A168" s="14" t="s">
        <v>41</v>
      </c>
      <c r="B168" s="14">
        <v>14</v>
      </c>
      <c r="C168" s="14">
        <v>32</v>
      </c>
      <c r="D168" s="14">
        <v>15</v>
      </c>
      <c r="E168" s="14">
        <v>72</v>
      </c>
      <c r="F168" s="1">
        <f t="shared" si="12"/>
        <v>2.25</v>
      </c>
      <c r="G168" s="1">
        <f t="shared" si="13"/>
        <v>0.47599999999999998</v>
      </c>
      <c r="H168" s="14">
        <v>108</v>
      </c>
      <c r="I168" s="6">
        <f>1.3776*EXP(-0.427*표1[[#This Row],[실제/이용자]])</f>
        <v>0.52707778310429254</v>
      </c>
      <c r="J168" s="1">
        <f>ABS(표1[[#This Row],[실제계수]]-표1[[#This Row],[계산값]])</f>
        <v>5.1077783104292562E-2</v>
      </c>
      <c r="K168" s="1" t="b">
        <f>IF(표1[[#This Row],[절댓값]]&lt;0.075,TRUE,FALSE)</f>
        <v>1</v>
      </c>
      <c r="L168" s="9" t="b">
        <f>IF(표1[[#This Row],[절댓값]]&lt;0.05,TRUE,FALSE)</f>
        <v>0</v>
      </c>
      <c r="M168" s="9" t="b">
        <f>IF(표1[[#This Row],[계산값]]&lt;0.75,IF(표1[[#This Row],[계산값]]&gt;0.6,TRUE,FALSE),FALSE)</f>
        <v>0</v>
      </c>
      <c r="N168" s="9" t="b">
        <f>IF(표1[[#This Row],[절댓값]]&lt;0.025,TRUE,FALSE)</f>
        <v>0</v>
      </c>
      <c r="O168" s="9">
        <f>표1[[#This Row],[실제계수]]-표1[[#This Row],[계산값]]</f>
        <v>-5.1077783104292562E-2</v>
      </c>
      <c r="P168" s="9">
        <f>표1[[#This Row],[실제등수]]-표1[[#This Row],[등수]]</f>
        <v>1</v>
      </c>
      <c r="Q168" s="9">
        <f>ROUND(표1[[#This Row],[등수]]/표1[[#This Row],[이용자]],3)*100</f>
        <v>43.8</v>
      </c>
      <c r="R168">
        <f>표1[[#This Row],[차이]]^2</f>
        <v>2.6089399268491549E-3</v>
      </c>
      <c r="S168">
        <f>(O168-$R$55)/$S$57</f>
        <v>-11.587477004405056</v>
      </c>
      <c r="T168">
        <f t="shared" si="11"/>
        <v>2.7837601696677394E-30</v>
      </c>
    </row>
    <row r="169" spans="1:20" hidden="1" x14ac:dyDescent="0.3">
      <c r="A169" s="14" t="s">
        <v>42</v>
      </c>
      <c r="B169" s="14">
        <v>13</v>
      </c>
      <c r="C169" s="14">
        <v>32</v>
      </c>
      <c r="D169" s="14">
        <v>16</v>
      </c>
      <c r="E169" s="14">
        <v>67</v>
      </c>
      <c r="F169" s="14">
        <f t="shared" si="12"/>
        <v>2.09</v>
      </c>
      <c r="G169" s="14">
        <f t="shared" si="13"/>
        <v>0.58799999999999997</v>
      </c>
      <c r="H169" s="5">
        <v>109</v>
      </c>
      <c r="I169" s="6">
        <f>1.3776*EXP(-0.427*표1[[#This Row],[실제/이용자]])</f>
        <v>0.56434633584075311</v>
      </c>
      <c r="J169" s="1">
        <f>ABS(표1[[#This Row],[실제계수]]-표1[[#This Row],[계산값]])</f>
        <v>2.3653664159246857E-2</v>
      </c>
      <c r="K169" s="1" t="b">
        <f>IF(표1[[#This Row],[절댓값]]&lt;0.075,TRUE,FALSE)</f>
        <v>1</v>
      </c>
      <c r="L169" s="9" t="b">
        <f>IF(표1[[#This Row],[절댓값]]&lt;0.05,TRUE,FALSE)</f>
        <v>1</v>
      </c>
      <c r="M169" s="9" t="b">
        <f>IF(표1[[#This Row],[계산값]]&lt;0.75,IF(표1[[#This Row],[계산값]]&gt;0.6,TRUE,FALSE),FALSE)</f>
        <v>0</v>
      </c>
      <c r="N169" s="9" t="b">
        <f>IF(표1[[#This Row],[절댓값]]&lt;0.025,TRUE,FALSE)</f>
        <v>1</v>
      </c>
      <c r="O169" s="9">
        <f>표1[[#This Row],[실제계수]]-표1[[#This Row],[계산값]]</f>
        <v>2.3653664159246857E-2</v>
      </c>
      <c r="P169" s="9">
        <f>표1[[#This Row],[실제등수]]-표1[[#This Row],[등수]]</f>
        <v>3</v>
      </c>
      <c r="Q169" s="9">
        <f>ROUND(표1[[#This Row],[등수]]/표1[[#This Row],[이용자]],3)*100</f>
        <v>40.6</v>
      </c>
      <c r="R169">
        <f>표1[[#This Row],[차이]]^2</f>
        <v>5.5949582815843931E-4</v>
      </c>
      <c r="S169">
        <f t="shared" ref="S169:S191" si="14">(O169-$R$55)/$S$57</f>
        <v>4.5280430055794385</v>
      </c>
      <c r="T169">
        <f t="shared" si="11"/>
        <v>1.4083237981547739E-5</v>
      </c>
    </row>
    <row r="170" spans="1:20" hidden="1" x14ac:dyDescent="0.3">
      <c r="A170" s="1" t="s">
        <v>79</v>
      </c>
      <c r="B170" s="1">
        <v>55</v>
      </c>
      <c r="C170" s="1">
        <v>161</v>
      </c>
      <c r="D170" s="1">
        <v>55</v>
      </c>
      <c r="E170" s="1">
        <v>339</v>
      </c>
      <c r="F170" s="1">
        <f t="shared" si="12"/>
        <v>2.11</v>
      </c>
      <c r="G170" s="1">
        <f t="shared" si="13"/>
        <v>0.47499999999999998</v>
      </c>
      <c r="H170" s="5">
        <v>110</v>
      </c>
      <c r="I170" s="6">
        <f>1.3776*EXP(-0.427*표1[[#This Row],[실제/이용자]])</f>
        <v>0.55954733901562403</v>
      </c>
      <c r="J170" s="1">
        <f>ABS(표1[[#This Row],[실제계수]]-표1[[#This Row],[계산값]])</f>
        <v>8.4547339015624057E-2</v>
      </c>
      <c r="K170" s="1" t="b">
        <f>IF(표1[[#This Row],[절댓값]]&lt;0.075,TRUE,FALSE)</f>
        <v>0</v>
      </c>
      <c r="L170" s="9" t="b">
        <f>IF(표1[[#This Row],[절댓값]]&lt;0.05,TRUE,FALSE)</f>
        <v>0</v>
      </c>
      <c r="M170" s="9" t="b">
        <f>IF(표1[[#This Row],[계산값]]&lt;0.75,IF(표1[[#This Row],[계산값]]&gt;0.6,TRUE,FALSE),FALSE)</f>
        <v>0</v>
      </c>
      <c r="N170" s="9" t="b">
        <f>IF(표1[[#This Row],[절댓값]]&lt;0.025,TRUE,FALSE)</f>
        <v>0</v>
      </c>
      <c r="O170" s="9">
        <f>표1[[#This Row],[실제계수]]-표1[[#This Row],[계산값]]</f>
        <v>-8.4547339015624057E-2</v>
      </c>
      <c r="P170" s="9">
        <f>표1[[#This Row],[실제등수]]-표1[[#This Row],[등수]]</f>
        <v>0</v>
      </c>
      <c r="Q170" s="9">
        <f>ROUND(표1[[#This Row],[등수]]/표1[[#This Row],[이용자]],3)*100</f>
        <v>34.200000000000003</v>
      </c>
      <c r="R170">
        <f>표1[[#This Row],[차이]]^2</f>
        <v>7.1482525346228658E-3</v>
      </c>
      <c r="S170">
        <f t="shared" si="14"/>
        <v>-18.805044946214664</v>
      </c>
      <c r="T170">
        <f t="shared" si="11"/>
        <v>6.4743033156236017E-78</v>
      </c>
    </row>
    <row r="171" spans="1:20" hidden="1" x14ac:dyDescent="0.3">
      <c r="A171" s="1" t="s">
        <v>79</v>
      </c>
      <c r="B171" s="1">
        <v>124</v>
      </c>
      <c r="C171" s="1">
        <v>161</v>
      </c>
      <c r="D171" s="1">
        <v>137</v>
      </c>
      <c r="E171" s="1">
        <v>339</v>
      </c>
      <c r="F171" s="1">
        <f t="shared" si="12"/>
        <v>2.11</v>
      </c>
      <c r="G171" s="1">
        <f t="shared" si="13"/>
        <v>0.52500000000000002</v>
      </c>
      <c r="H171" s="14">
        <v>111</v>
      </c>
      <c r="I171" s="6">
        <f>1.3776*EXP(-0.427*표1[[#This Row],[실제/이용자]])</f>
        <v>0.55954733901562403</v>
      </c>
      <c r="J171" s="1">
        <f>ABS(표1[[#This Row],[실제계수]]-표1[[#This Row],[계산값]])</f>
        <v>3.4547339015624012E-2</v>
      </c>
      <c r="K171" s="1" t="b">
        <f>IF(표1[[#This Row],[절댓값]]&lt;0.075,TRUE,FALSE)</f>
        <v>1</v>
      </c>
      <c r="L171" s="9" t="b">
        <f>IF(표1[[#This Row],[절댓값]]&lt;0.05,TRUE,FALSE)</f>
        <v>1</v>
      </c>
      <c r="M171" s="9" t="b">
        <f>IF(표1[[#This Row],[계산값]]&lt;0.75,IF(표1[[#This Row],[계산값]]&gt;0.6,TRUE,FALSE),FALSE)</f>
        <v>0</v>
      </c>
      <c r="N171" s="9" t="b">
        <f>IF(표1[[#This Row],[절댓값]]&lt;0.025,TRUE,FALSE)</f>
        <v>0</v>
      </c>
      <c r="O171" s="9">
        <f>표1[[#This Row],[실제계수]]-표1[[#This Row],[계산값]]</f>
        <v>-3.4547339015624012E-2</v>
      </c>
      <c r="P171" s="9">
        <f>표1[[#This Row],[실제등수]]-표1[[#This Row],[등수]]</f>
        <v>13</v>
      </c>
      <c r="Q171" s="9">
        <f>ROUND(표1[[#This Row],[등수]]/표1[[#This Row],[이용자]],3)*100</f>
        <v>77</v>
      </c>
      <c r="R171">
        <f>표1[[#This Row],[차이]]^2</f>
        <v>1.1935186330604571E-3</v>
      </c>
      <c r="S171">
        <f t="shared" si="14"/>
        <v>-8.0227567662779435</v>
      </c>
      <c r="T171">
        <f t="shared" si="11"/>
        <v>4.2102616536627739E-15</v>
      </c>
    </row>
    <row r="172" spans="1:20" hidden="1" x14ac:dyDescent="0.3">
      <c r="A172" s="1" t="s">
        <v>80</v>
      </c>
      <c r="B172" s="1">
        <v>70</v>
      </c>
      <c r="C172" s="1">
        <v>251</v>
      </c>
      <c r="D172" s="1">
        <v>70</v>
      </c>
      <c r="E172" s="1">
        <v>446</v>
      </c>
      <c r="F172" s="1">
        <f t="shared" si="12"/>
        <v>1.78</v>
      </c>
      <c r="G172" s="1">
        <f t="shared" si="13"/>
        <v>0.56299999999999994</v>
      </c>
      <c r="H172" s="14">
        <v>112</v>
      </c>
      <c r="I172" s="6">
        <f>1.3776*EXP(-0.427*표1[[#This Row],[실제/이용자]])</f>
        <v>0.64421861557229987</v>
      </c>
      <c r="J172" s="1">
        <f>ABS(표1[[#This Row],[실제계수]]-표1[[#This Row],[계산값]])</f>
        <v>8.1218615572299924E-2</v>
      </c>
      <c r="K172" s="1" t="b">
        <f>IF(표1[[#This Row],[절댓값]]&lt;0.075,TRUE,FALSE)</f>
        <v>0</v>
      </c>
      <c r="L172" s="9" t="b">
        <f>IF(표1[[#This Row],[절댓값]]&lt;0.05,TRUE,FALSE)</f>
        <v>0</v>
      </c>
      <c r="M172" s="9" t="b">
        <f>IF(표1[[#This Row],[계산값]]&lt;0.75,IF(표1[[#This Row],[계산값]]&gt;0.6,TRUE,FALSE),FALSE)</f>
        <v>1</v>
      </c>
      <c r="N172" s="9" t="b">
        <f>IF(표1[[#This Row],[절댓값]]&lt;0.025,TRUE,FALSE)</f>
        <v>0</v>
      </c>
      <c r="O172" s="9">
        <f>표1[[#This Row],[실제계수]]-표1[[#This Row],[계산값]]</f>
        <v>-8.1218615572299924E-2</v>
      </c>
      <c r="P172" s="9">
        <f>표1[[#This Row],[실제등수]]-표1[[#This Row],[등수]]</f>
        <v>0</v>
      </c>
      <c r="Q172" s="9">
        <f>ROUND(표1[[#This Row],[등수]]/표1[[#This Row],[이용자]],3)*100</f>
        <v>27.900000000000002</v>
      </c>
      <c r="R172">
        <f>표1[[#This Row],[차이]]^2</f>
        <v>6.5964635154810393E-3</v>
      </c>
      <c r="S172">
        <f t="shared" si="14"/>
        <v>-18.087219837470023</v>
      </c>
      <c r="T172">
        <f t="shared" si="11"/>
        <v>3.6452590681822803E-72</v>
      </c>
    </row>
    <row r="173" spans="1:20" hidden="1" x14ac:dyDescent="0.3">
      <c r="A173" s="1" t="s">
        <v>80</v>
      </c>
      <c r="B173" s="1">
        <v>157</v>
      </c>
      <c r="C173" s="1">
        <v>251</v>
      </c>
      <c r="D173" s="1">
        <v>171</v>
      </c>
      <c r="E173" s="1">
        <v>446</v>
      </c>
      <c r="F173" s="1">
        <f t="shared" si="12"/>
        <v>1.78</v>
      </c>
      <c r="G173" s="1">
        <f t="shared" si="13"/>
        <v>0.61299999999999999</v>
      </c>
      <c r="H173" s="14">
        <v>113</v>
      </c>
      <c r="I173" s="6">
        <f>1.3776*EXP(-0.427*표1[[#This Row],[실제/이용자]])</f>
        <v>0.64421861557229987</v>
      </c>
      <c r="J173" s="1">
        <f>ABS(표1[[#This Row],[실제계수]]-표1[[#This Row],[계산값]])</f>
        <v>3.1218615572299879E-2</v>
      </c>
      <c r="K173" s="1" t="b">
        <f>IF(표1[[#This Row],[절댓값]]&lt;0.075,TRUE,FALSE)</f>
        <v>1</v>
      </c>
      <c r="L173" s="9" t="b">
        <f>IF(표1[[#This Row],[절댓값]]&lt;0.05,TRUE,FALSE)</f>
        <v>1</v>
      </c>
      <c r="M173" s="9" t="b">
        <f>IF(표1[[#This Row],[계산값]]&lt;0.75,IF(표1[[#This Row],[계산값]]&gt;0.6,TRUE,FALSE),FALSE)</f>
        <v>1</v>
      </c>
      <c r="N173" s="9" t="b">
        <f>IF(표1[[#This Row],[절댓값]]&lt;0.025,TRUE,FALSE)</f>
        <v>0</v>
      </c>
      <c r="O173" s="9">
        <f>표1[[#This Row],[실제계수]]-표1[[#This Row],[계산값]]</f>
        <v>-3.1218615572299879E-2</v>
      </c>
      <c r="P173" s="9">
        <f>표1[[#This Row],[실제등수]]-표1[[#This Row],[등수]]</f>
        <v>14</v>
      </c>
      <c r="Q173" s="9">
        <f>ROUND(표1[[#This Row],[등수]]/표1[[#This Row],[이용자]],3)*100</f>
        <v>62.5</v>
      </c>
      <c r="R173">
        <f>표1[[#This Row],[차이]]^2</f>
        <v>9.7460195825104456E-4</v>
      </c>
      <c r="S173">
        <f t="shared" si="14"/>
        <v>-7.3049316575333032</v>
      </c>
      <c r="T173">
        <f t="shared" si="11"/>
        <v>1.0315570111142523E-12</v>
      </c>
    </row>
    <row r="174" spans="1:20" hidden="1" x14ac:dyDescent="0.3">
      <c r="A174" s="1" t="s">
        <v>81</v>
      </c>
      <c r="B174" s="1">
        <v>19</v>
      </c>
      <c r="C174" s="1">
        <v>196</v>
      </c>
      <c r="D174" s="1">
        <v>19</v>
      </c>
      <c r="E174" s="1">
        <v>348</v>
      </c>
      <c r="F174" s="1">
        <f t="shared" si="12"/>
        <v>1.78</v>
      </c>
      <c r="G174" s="1">
        <f t="shared" si="13"/>
        <v>0.56299999999999994</v>
      </c>
      <c r="H174" s="5">
        <v>114</v>
      </c>
      <c r="I174" s="6">
        <f>1.3776*EXP(-0.427*표1[[#This Row],[실제/이용자]])</f>
        <v>0.64421861557229987</v>
      </c>
      <c r="J174" s="1">
        <f>ABS(표1[[#This Row],[실제계수]]-표1[[#This Row],[계산값]])</f>
        <v>8.1218615572299924E-2</v>
      </c>
      <c r="K174" s="1" t="b">
        <f>IF(표1[[#This Row],[절댓값]]&lt;0.075,TRUE,FALSE)</f>
        <v>0</v>
      </c>
      <c r="L174" s="9" t="b">
        <f>IF(표1[[#This Row],[절댓값]]&lt;0.05,TRUE,FALSE)</f>
        <v>0</v>
      </c>
      <c r="M174" s="9" t="b">
        <f>IF(표1[[#This Row],[계산값]]&lt;0.75,IF(표1[[#This Row],[계산값]]&gt;0.6,TRUE,FALSE),FALSE)</f>
        <v>1</v>
      </c>
      <c r="N174" s="9" t="b">
        <f>IF(표1[[#This Row],[절댓값]]&lt;0.025,TRUE,FALSE)</f>
        <v>0</v>
      </c>
      <c r="O174" s="9">
        <f>표1[[#This Row],[실제계수]]-표1[[#This Row],[계산값]]</f>
        <v>-8.1218615572299924E-2</v>
      </c>
      <c r="P174" s="9">
        <f>표1[[#This Row],[실제등수]]-표1[[#This Row],[등수]]</f>
        <v>0</v>
      </c>
      <c r="Q174" s="9">
        <f>ROUND(표1[[#This Row],[등수]]/표1[[#This Row],[이용자]],3)*100</f>
        <v>9.7000000000000011</v>
      </c>
      <c r="R174">
        <f>표1[[#This Row],[차이]]^2</f>
        <v>6.5964635154810393E-3</v>
      </c>
      <c r="S174">
        <f t="shared" si="14"/>
        <v>-18.087219837470023</v>
      </c>
      <c r="T174">
        <f t="shared" si="11"/>
        <v>3.6452590681822803E-72</v>
      </c>
    </row>
    <row r="175" spans="1:20" hidden="1" x14ac:dyDescent="0.3">
      <c r="A175" s="1" t="s">
        <v>81</v>
      </c>
      <c r="B175" s="1">
        <v>84</v>
      </c>
      <c r="C175" s="1">
        <v>196</v>
      </c>
      <c r="D175" s="1">
        <v>95</v>
      </c>
      <c r="E175" s="1">
        <v>348</v>
      </c>
      <c r="F175" s="1">
        <f t="shared" si="12"/>
        <v>1.78</v>
      </c>
      <c r="G175" s="1">
        <f t="shared" si="13"/>
        <v>0.63700000000000001</v>
      </c>
      <c r="H175" s="5">
        <v>115</v>
      </c>
      <c r="I175" s="6">
        <f>1.3776*EXP(-0.427*표1[[#This Row],[실제/이용자]])</f>
        <v>0.64421861557229987</v>
      </c>
      <c r="J175" s="1">
        <f>ABS(표1[[#This Row],[실제계수]]-표1[[#This Row],[계산값]])</f>
        <v>7.218615572299858E-3</v>
      </c>
      <c r="K175" s="1" t="b">
        <f>IF(표1[[#This Row],[절댓값]]&lt;0.075,TRUE,FALSE)</f>
        <v>1</v>
      </c>
      <c r="L175" s="9" t="b">
        <f>IF(표1[[#This Row],[절댓값]]&lt;0.05,TRUE,FALSE)</f>
        <v>1</v>
      </c>
      <c r="M175" s="9" t="b">
        <f>IF(표1[[#This Row],[계산값]]&lt;0.75,IF(표1[[#This Row],[계산값]]&gt;0.6,TRUE,FALSE),FALSE)</f>
        <v>1</v>
      </c>
      <c r="N175" s="9" t="b">
        <f>IF(표1[[#This Row],[절댓값]]&lt;0.025,TRUE,FALSE)</f>
        <v>1</v>
      </c>
      <c r="O175" s="9">
        <f>표1[[#This Row],[실제계수]]-표1[[#This Row],[계산값]]</f>
        <v>-7.218615572299858E-3</v>
      </c>
      <c r="P175" s="9">
        <f>표1[[#This Row],[실제등수]]-표1[[#This Row],[등수]]</f>
        <v>11</v>
      </c>
      <c r="Q175" s="9">
        <f>ROUND(표1[[#This Row],[등수]]/표1[[#This Row],[이용자]],3)*100</f>
        <v>42.9</v>
      </c>
      <c r="R175">
        <f>표1[[#This Row],[차이]]^2</f>
        <v>5.2108410780650004E-5</v>
      </c>
      <c r="S175">
        <f t="shared" si="14"/>
        <v>-2.1294333311636775</v>
      </c>
      <c r="T175">
        <f t="shared" si="11"/>
        <v>4.1329378455963309E-2</v>
      </c>
    </row>
    <row r="176" spans="1:20" hidden="1" x14ac:dyDescent="0.3">
      <c r="A176" s="14" t="s">
        <v>82</v>
      </c>
      <c r="B176" s="14">
        <v>16</v>
      </c>
      <c r="C176" s="14">
        <v>266</v>
      </c>
      <c r="D176" s="14">
        <v>19</v>
      </c>
      <c r="E176" s="14">
        <v>327</v>
      </c>
      <c r="F176" s="14">
        <f t="shared" si="12"/>
        <v>1.23</v>
      </c>
      <c r="G176" s="14">
        <f t="shared" si="13"/>
        <v>0.96599999999999997</v>
      </c>
      <c r="H176" s="14">
        <v>116</v>
      </c>
      <c r="I176" s="6">
        <f>1.3776*EXP(-0.427*표1[[#This Row],[실제/이용자]])</f>
        <v>0.81475555331890992</v>
      </c>
      <c r="J176" s="1">
        <f>ABS(표1[[#This Row],[실제계수]]-표1[[#This Row],[계산값]])</f>
        <v>0.15124444668109005</v>
      </c>
      <c r="K176" s="1" t="b">
        <f>IF(표1[[#This Row],[절댓값]]&lt;0.075,TRUE,FALSE)</f>
        <v>0</v>
      </c>
      <c r="L176" s="9" t="b">
        <f>IF(표1[[#This Row],[절댓값]]&lt;0.05,TRUE,FALSE)</f>
        <v>0</v>
      </c>
      <c r="M176" s="9" t="b">
        <f>IF(표1[[#This Row],[계산값]]&lt;0.75,IF(표1[[#This Row],[계산값]]&gt;0.6,TRUE,FALSE),FALSE)</f>
        <v>0</v>
      </c>
      <c r="N176" s="9" t="b">
        <f>IF(표1[[#This Row],[절댓값]]&lt;0.025,TRUE,FALSE)</f>
        <v>0</v>
      </c>
      <c r="O176" s="9">
        <f>표1[[#This Row],[실제계수]]-표1[[#This Row],[계산값]]</f>
        <v>0.15124444668109005</v>
      </c>
      <c r="P176" s="9">
        <f>표1[[#This Row],[실제등수]]-표1[[#This Row],[등수]]</f>
        <v>3</v>
      </c>
      <c r="Q176" s="9">
        <f>ROUND(표1[[#This Row],[등수]]/표1[[#This Row],[이용자]],3)*100</f>
        <v>6</v>
      </c>
      <c r="R176">
        <f>표1[[#This Row],[차이]]^2</f>
        <v>2.2874882651869093E-2</v>
      </c>
      <c r="S176">
        <f t="shared" si="14"/>
        <v>32.042454730662342</v>
      </c>
      <c r="T176">
        <f t="shared" si="11"/>
        <v>4.4846915263798316E-224</v>
      </c>
    </row>
    <row r="177" spans="1:20" hidden="1" x14ac:dyDescent="0.3">
      <c r="A177" s="1" t="s">
        <v>82</v>
      </c>
      <c r="B177" s="1">
        <v>129</v>
      </c>
      <c r="C177" s="1">
        <v>266</v>
      </c>
      <c r="D177" s="1">
        <v>138</v>
      </c>
      <c r="E177" s="1">
        <v>327</v>
      </c>
      <c r="F177" s="1">
        <f t="shared" si="12"/>
        <v>1.23</v>
      </c>
      <c r="G177" s="1">
        <f t="shared" si="13"/>
        <v>0.87</v>
      </c>
      <c r="H177" s="14">
        <v>117</v>
      </c>
      <c r="I177" s="6">
        <f>1.3776*EXP(-0.427*표1[[#This Row],[실제/이용자]])</f>
        <v>0.81475555331890992</v>
      </c>
      <c r="J177" s="1">
        <f>ABS(표1[[#This Row],[실제계수]]-표1[[#This Row],[계산값]])</f>
        <v>5.5244446681090076E-2</v>
      </c>
      <c r="K177" s="1" t="b">
        <f>IF(표1[[#This Row],[절댓값]]&lt;0.075,TRUE,FALSE)</f>
        <v>1</v>
      </c>
      <c r="L177" s="9" t="b">
        <f>IF(표1[[#This Row],[절댓값]]&lt;0.05,TRUE,FALSE)</f>
        <v>0</v>
      </c>
      <c r="M177" s="9" t="b">
        <f>IF(표1[[#This Row],[계산값]]&lt;0.75,IF(표1[[#This Row],[계산값]]&gt;0.6,TRUE,FALSE),FALSE)</f>
        <v>0</v>
      </c>
      <c r="N177" s="9" t="b">
        <f>IF(표1[[#This Row],[절댓값]]&lt;0.025,TRUE,FALSE)</f>
        <v>0</v>
      </c>
      <c r="O177" s="9">
        <f>표1[[#This Row],[실제계수]]-표1[[#This Row],[계산값]]</f>
        <v>5.5244446681090076E-2</v>
      </c>
      <c r="P177" s="9">
        <f>표1[[#This Row],[실제등수]]-표1[[#This Row],[등수]]</f>
        <v>9</v>
      </c>
      <c r="Q177" s="9">
        <f>ROUND(표1[[#This Row],[등수]]/표1[[#This Row],[이용자]],3)*100</f>
        <v>48.5</v>
      </c>
      <c r="R177">
        <f>표1[[#This Row],[차이]]^2</f>
        <v>3.0519488890998043E-3</v>
      </c>
      <c r="S177">
        <f t="shared" si="14"/>
        <v>11.340461425183866</v>
      </c>
      <c r="T177">
        <f t="shared" si="11"/>
        <v>4.7256092554280502E-29</v>
      </c>
    </row>
    <row r="178" spans="1:20" hidden="1" x14ac:dyDescent="0.3">
      <c r="A178" s="1" t="s">
        <v>83</v>
      </c>
      <c r="B178" s="1">
        <v>198</v>
      </c>
      <c r="C178" s="1">
        <v>641</v>
      </c>
      <c r="D178" s="1">
        <v>254</v>
      </c>
      <c r="E178" s="1">
        <v>1082</v>
      </c>
      <c r="F178" s="1">
        <f t="shared" si="12"/>
        <v>1.69</v>
      </c>
      <c r="G178" s="1">
        <f t="shared" si="13"/>
        <v>0.76</v>
      </c>
      <c r="H178" s="5">
        <v>118</v>
      </c>
      <c r="I178" s="6">
        <f>1.3776*EXP(-0.427*표1[[#This Row],[실제/이용자]])</f>
        <v>0.66945780176895109</v>
      </c>
      <c r="J178" s="1">
        <f>ABS(표1[[#This Row],[실제계수]]-표1[[#This Row],[계산값]])</f>
        <v>9.054219823104892E-2</v>
      </c>
      <c r="K178" s="1" t="b">
        <f>IF(표1[[#This Row],[절댓값]]&lt;0.075,TRUE,FALSE)</f>
        <v>0</v>
      </c>
      <c r="L178" s="9" t="b">
        <f>IF(표1[[#This Row],[절댓값]]&lt;0.05,TRUE,FALSE)</f>
        <v>0</v>
      </c>
      <c r="M178" s="9" t="b">
        <f>IF(표1[[#This Row],[계산값]]&lt;0.75,IF(표1[[#This Row],[계산값]]&gt;0.6,TRUE,FALSE),FALSE)</f>
        <v>1</v>
      </c>
      <c r="N178" s="9" t="b">
        <f>IF(표1[[#This Row],[절댓값]]&lt;0.025,TRUE,FALSE)</f>
        <v>0</v>
      </c>
      <c r="O178" s="9">
        <f>표1[[#This Row],[실제계수]]-표1[[#This Row],[계산값]]</f>
        <v>9.054219823104892E-2</v>
      </c>
      <c r="P178" s="9">
        <f>표1[[#This Row],[실제등수]]-표1[[#This Row],[등수]]</f>
        <v>56</v>
      </c>
      <c r="Q178" s="9">
        <f>ROUND(표1[[#This Row],[등수]]/표1[[#This Row],[이용자]],3)*100</f>
        <v>30.9</v>
      </c>
      <c r="R178">
        <f>표1[[#This Row],[차이]]^2</f>
        <v>8.1978896605105576E-3</v>
      </c>
      <c r="S178">
        <f t="shared" si="14"/>
        <v>18.952272011493143</v>
      </c>
      <c r="T178">
        <f t="shared" si="11"/>
        <v>4.0187729290755843E-79</v>
      </c>
    </row>
    <row r="179" spans="1:20" hidden="1" x14ac:dyDescent="0.3">
      <c r="A179" s="14" t="s">
        <v>83</v>
      </c>
      <c r="B179" s="14">
        <v>293</v>
      </c>
      <c r="C179" s="14">
        <v>641</v>
      </c>
      <c r="D179" s="14">
        <v>355</v>
      </c>
      <c r="E179" s="14">
        <v>1082</v>
      </c>
      <c r="F179" s="1">
        <f t="shared" si="12"/>
        <v>1.69</v>
      </c>
      <c r="G179" s="1">
        <f t="shared" si="13"/>
        <v>0.71799999999999997</v>
      </c>
      <c r="H179" s="5">
        <v>119</v>
      </c>
      <c r="I179" s="6">
        <f>1.3776*EXP(-0.427*표1[[#This Row],[실제/이용자]])</f>
        <v>0.66945780176895109</v>
      </c>
      <c r="J179" s="1">
        <f>ABS(표1[[#This Row],[실제계수]]-표1[[#This Row],[계산값]])</f>
        <v>4.8542198231048883E-2</v>
      </c>
      <c r="K179" s="1" t="b">
        <f>IF(표1[[#This Row],[절댓값]]&lt;0.075,TRUE,FALSE)</f>
        <v>1</v>
      </c>
      <c r="L179" s="9" t="b">
        <f>IF(표1[[#This Row],[절댓값]]&lt;0.05,TRUE,FALSE)</f>
        <v>1</v>
      </c>
      <c r="M179" s="9" t="b">
        <f>IF(표1[[#This Row],[계산값]]&lt;0.75,IF(표1[[#This Row],[계산값]]&gt;0.6,TRUE,FALSE),FALSE)</f>
        <v>1</v>
      </c>
      <c r="N179" s="9" t="b">
        <f>IF(표1[[#This Row],[절댓값]]&lt;0.025,TRUE,FALSE)</f>
        <v>0</v>
      </c>
      <c r="O179" s="9">
        <f>표1[[#This Row],[실제계수]]-표1[[#This Row],[계산값]]</f>
        <v>4.8542198231048883E-2</v>
      </c>
      <c r="P179" s="9">
        <f>표1[[#This Row],[실제등수]]-표1[[#This Row],[등수]]</f>
        <v>62</v>
      </c>
      <c r="Q179" s="9">
        <f>ROUND(표1[[#This Row],[등수]]/표1[[#This Row],[이용자]],3)*100</f>
        <v>45.7</v>
      </c>
      <c r="R179">
        <f>표1[[#This Row],[차이]]^2</f>
        <v>2.3563450091024455E-3</v>
      </c>
      <c r="S179">
        <f t="shared" si="14"/>
        <v>9.8951499403463004</v>
      </c>
      <c r="T179">
        <f t="shared" si="11"/>
        <v>2.1835180090432808E-22</v>
      </c>
    </row>
    <row r="180" spans="1:20" hidden="1" x14ac:dyDescent="0.3">
      <c r="A180" s="14" t="s">
        <v>84</v>
      </c>
      <c r="B180" s="14">
        <v>199</v>
      </c>
      <c r="C180" s="14">
        <v>458</v>
      </c>
      <c r="D180" s="14">
        <v>235</v>
      </c>
      <c r="E180" s="14">
        <v>790</v>
      </c>
      <c r="F180" s="1">
        <f t="shared" si="12"/>
        <v>1.72</v>
      </c>
      <c r="G180" s="1">
        <f t="shared" si="13"/>
        <v>0.68500000000000005</v>
      </c>
      <c r="H180" s="14">
        <v>120</v>
      </c>
      <c r="I180" s="6">
        <f>1.3776*EXP(-0.427*표1[[#This Row],[실제/이용자]])</f>
        <v>0.66093674124337187</v>
      </c>
      <c r="J180" s="1">
        <f>ABS(표1[[#This Row],[실제계수]]-표1[[#This Row],[계산값]])</f>
        <v>2.4063258756628181E-2</v>
      </c>
      <c r="K180" s="1" t="b">
        <f>IF(표1[[#This Row],[절댓값]]&lt;0.075,TRUE,FALSE)</f>
        <v>1</v>
      </c>
      <c r="L180" s="9" t="b">
        <f>IF(표1[[#This Row],[절댓값]]&lt;0.05,TRUE,FALSE)</f>
        <v>1</v>
      </c>
      <c r="M180" s="9" t="b">
        <f>IF(표1[[#This Row],[계산값]]&lt;0.75,IF(표1[[#This Row],[계산값]]&gt;0.6,TRUE,FALSE),FALSE)</f>
        <v>1</v>
      </c>
      <c r="N180" s="9" t="b">
        <f>IF(표1[[#This Row],[절댓값]]&lt;0.025,TRUE,FALSE)</f>
        <v>1</v>
      </c>
      <c r="O180" s="9">
        <f>표1[[#This Row],[실제계수]]-표1[[#This Row],[계산값]]</f>
        <v>2.4063258756628181E-2</v>
      </c>
      <c r="P180" s="9">
        <f>표1[[#This Row],[실제등수]]-표1[[#This Row],[등수]]</f>
        <v>36</v>
      </c>
      <c r="Q180" s="9">
        <f>ROUND(표1[[#This Row],[등수]]/표1[[#This Row],[이용자]],3)*100</f>
        <v>43.4</v>
      </c>
      <c r="R180">
        <f>표1[[#This Row],[차이]]^2</f>
        <v>5.7904042198844285E-4</v>
      </c>
      <c r="S180">
        <f t="shared" si="14"/>
        <v>4.6163703452976508</v>
      </c>
      <c r="T180">
        <f t="shared" si="11"/>
        <v>9.4039935263827002E-6</v>
      </c>
    </row>
    <row r="181" spans="1:20" hidden="1" x14ac:dyDescent="0.3">
      <c r="A181" s="1" t="s">
        <v>84</v>
      </c>
      <c r="B181" s="1">
        <v>305</v>
      </c>
      <c r="C181" s="1">
        <v>458</v>
      </c>
      <c r="D181" s="1">
        <v>348</v>
      </c>
      <c r="E181" s="1">
        <v>790</v>
      </c>
      <c r="F181" s="1">
        <f t="shared" si="12"/>
        <v>1.72</v>
      </c>
      <c r="G181" s="1">
        <f t="shared" si="13"/>
        <v>0.66100000000000003</v>
      </c>
      <c r="H181" s="14">
        <v>121</v>
      </c>
      <c r="I181" s="6">
        <f>1.3776*EXP(-0.427*표1[[#This Row],[실제/이용자]])</f>
        <v>0.66093674124337187</v>
      </c>
      <c r="J181" s="1">
        <f>ABS(표1[[#This Row],[실제계수]]-표1[[#This Row],[계산값]])</f>
        <v>6.3258756628159496E-5</v>
      </c>
      <c r="K181" s="1" t="b">
        <f>IF(표1[[#This Row],[절댓값]]&lt;0.075,TRUE,FALSE)</f>
        <v>1</v>
      </c>
      <c r="L181" s="9" t="b">
        <f>IF(표1[[#This Row],[절댓값]]&lt;0.05,TRUE,FALSE)</f>
        <v>1</v>
      </c>
      <c r="M181" s="9" t="b">
        <f>IF(표1[[#This Row],[계산값]]&lt;0.75,IF(표1[[#This Row],[계산값]]&gt;0.6,TRUE,FALSE),FALSE)</f>
        <v>1</v>
      </c>
      <c r="N181" s="9" t="b">
        <f>IF(표1[[#This Row],[절댓값]]&lt;0.025,TRUE,FALSE)</f>
        <v>1</v>
      </c>
      <c r="O181" s="9">
        <f>표1[[#This Row],[실제계수]]-표1[[#This Row],[계산값]]</f>
        <v>6.3258756628159496E-5</v>
      </c>
      <c r="P181" s="9">
        <f>표1[[#This Row],[실제등수]]-표1[[#This Row],[등수]]</f>
        <v>43</v>
      </c>
      <c r="Q181" s="9">
        <f>ROUND(표1[[#This Row],[등수]]/표1[[#This Row],[이용자]],3)*100</f>
        <v>66.600000000000009</v>
      </c>
      <c r="R181">
        <f>표1[[#This Row],[차이]]^2</f>
        <v>4.0016702901407127E-9</v>
      </c>
      <c r="S181">
        <f t="shared" si="14"/>
        <v>-0.55912798107197514</v>
      </c>
      <c r="T181">
        <f t="shared" si="11"/>
        <v>0.34121224266368061</v>
      </c>
    </row>
    <row r="182" spans="1:20" hidden="1" x14ac:dyDescent="0.3">
      <c r="A182" s="1" t="s">
        <v>85</v>
      </c>
      <c r="B182" s="1">
        <v>34</v>
      </c>
      <c r="C182" s="1">
        <v>91</v>
      </c>
      <c r="D182" s="1">
        <v>42</v>
      </c>
      <c r="E182" s="1">
        <v>185</v>
      </c>
      <c r="F182" s="1">
        <f t="shared" si="12"/>
        <v>2.0299999999999998</v>
      </c>
      <c r="G182" s="1">
        <f t="shared" si="13"/>
        <v>0.60799999999999998</v>
      </c>
      <c r="H182" s="5">
        <v>122</v>
      </c>
      <c r="I182" s="6">
        <f>1.3776*EXP(-0.427*표1[[#This Row],[실제/이용자]])</f>
        <v>0.57899169494173641</v>
      </c>
      <c r="J182" s="1">
        <f>ABS(표1[[#This Row],[실제계수]]-표1[[#This Row],[계산값]])</f>
        <v>2.9008305058263573E-2</v>
      </c>
      <c r="K182" s="1" t="b">
        <f>IF(표1[[#This Row],[절댓값]]&lt;0.075,TRUE,FALSE)</f>
        <v>1</v>
      </c>
      <c r="L182" s="9" t="b">
        <f>IF(표1[[#This Row],[절댓값]]&lt;0.05,TRUE,FALSE)</f>
        <v>1</v>
      </c>
      <c r="M182" s="9" t="b">
        <f>IF(표1[[#This Row],[계산값]]&lt;0.75,IF(표1[[#This Row],[계산값]]&gt;0.6,TRUE,FALSE),FALSE)</f>
        <v>0</v>
      </c>
      <c r="N182" s="9" t="b">
        <f>IF(표1[[#This Row],[절댓값]]&lt;0.025,TRUE,FALSE)</f>
        <v>0</v>
      </c>
      <c r="O182" s="9">
        <f>표1[[#This Row],[실제계수]]-표1[[#This Row],[계산값]]</f>
        <v>2.9008305058263573E-2</v>
      </c>
      <c r="P182" s="9">
        <f>표1[[#This Row],[실제등수]]-표1[[#This Row],[등수]]</f>
        <v>8</v>
      </c>
      <c r="Q182" s="9">
        <f>ROUND(표1[[#This Row],[등수]]/표1[[#This Row],[이용자]],3)*100</f>
        <v>37.4</v>
      </c>
      <c r="R182">
        <f>표1[[#This Row],[차이]]^2</f>
        <v>8.4148176235327994E-4</v>
      </c>
      <c r="S182">
        <f t="shared" si="14"/>
        <v>5.6827486310449116</v>
      </c>
      <c r="T182">
        <f t="shared" si="11"/>
        <v>3.8764748968341038E-8</v>
      </c>
    </row>
    <row r="183" spans="1:20" hidden="1" x14ac:dyDescent="0.3">
      <c r="A183" s="1" t="s">
        <v>85</v>
      </c>
      <c r="B183" s="1">
        <v>55</v>
      </c>
      <c r="C183" s="1">
        <v>91</v>
      </c>
      <c r="D183" s="1">
        <v>63</v>
      </c>
      <c r="E183" s="1">
        <v>185</v>
      </c>
      <c r="F183" s="1">
        <f t="shared" si="12"/>
        <v>2.0299999999999998</v>
      </c>
      <c r="G183" s="1">
        <f t="shared" si="13"/>
        <v>0.56299999999999994</v>
      </c>
      <c r="H183" s="5">
        <v>123</v>
      </c>
      <c r="I183" s="6">
        <f>1.3776*EXP(-0.427*표1[[#This Row],[실제/이용자]])</f>
        <v>0.57899169494173641</v>
      </c>
      <c r="J183" s="1">
        <f>ABS(표1[[#This Row],[실제계수]]-표1[[#This Row],[계산값]])</f>
        <v>1.5991694941736467E-2</v>
      </c>
      <c r="K183" s="1" t="b">
        <f>IF(표1[[#This Row],[절댓값]]&lt;0.075,TRUE,FALSE)</f>
        <v>1</v>
      </c>
      <c r="L183" s="9" t="b">
        <f>IF(표1[[#This Row],[절댓값]]&lt;0.05,TRUE,FALSE)</f>
        <v>1</v>
      </c>
      <c r="M183" s="9" t="b">
        <f>IF(표1[[#This Row],[계산값]]&lt;0.75,IF(표1[[#This Row],[계산값]]&gt;0.6,TRUE,FALSE),FALSE)</f>
        <v>0</v>
      </c>
      <c r="N183" s="9" t="b">
        <f>IF(표1[[#This Row],[절댓값]]&lt;0.025,TRUE,FALSE)</f>
        <v>1</v>
      </c>
      <c r="O183" s="9">
        <f>표1[[#This Row],[실제계수]]-표1[[#This Row],[계산값]]</f>
        <v>-1.5991694941736467E-2</v>
      </c>
      <c r="P183" s="9">
        <f>표1[[#This Row],[실제등수]]-표1[[#This Row],[등수]]</f>
        <v>8</v>
      </c>
      <c r="Q183" s="9">
        <f>ROUND(표1[[#This Row],[등수]]/표1[[#This Row],[이용자]],3)*100</f>
        <v>60.4</v>
      </c>
      <c r="R183">
        <f>표1[[#This Row],[차이]]^2</f>
        <v>2.5573430710955971E-4</v>
      </c>
      <c r="S183">
        <f t="shared" si="14"/>
        <v>-4.0213107308981364</v>
      </c>
      <c r="T183">
        <f t="shared" si="11"/>
        <v>1.2286694569395645E-4</v>
      </c>
    </row>
    <row r="184" spans="1:20" hidden="1" x14ac:dyDescent="0.3">
      <c r="A184" s="1" t="s">
        <v>86</v>
      </c>
      <c r="B184" s="1">
        <v>36</v>
      </c>
      <c r="C184" s="1">
        <v>105</v>
      </c>
      <c r="D184" s="1">
        <v>38</v>
      </c>
      <c r="E184" s="1">
        <v>173</v>
      </c>
      <c r="F184" s="1">
        <f t="shared" si="12"/>
        <v>1.65</v>
      </c>
      <c r="G184" s="1">
        <f t="shared" si="13"/>
        <v>0.64100000000000001</v>
      </c>
      <c r="H184" s="14">
        <v>124</v>
      </c>
      <c r="I184" s="6">
        <f>1.3776*EXP(-0.427*표1[[#This Row],[실제/이용자]])</f>
        <v>0.68099034861220487</v>
      </c>
      <c r="J184" s="1">
        <f>ABS(표1[[#This Row],[실제계수]]-표1[[#This Row],[계산값]])</f>
        <v>3.9990348612204851E-2</v>
      </c>
      <c r="K184" s="1" t="b">
        <f>IF(표1[[#This Row],[절댓값]]&lt;0.075,TRUE,FALSE)</f>
        <v>1</v>
      </c>
      <c r="L184" s="9" t="b">
        <f>IF(표1[[#This Row],[절댓값]]&lt;0.05,TRUE,FALSE)</f>
        <v>1</v>
      </c>
      <c r="M184" s="9" t="b">
        <f>IF(표1[[#This Row],[계산값]]&lt;0.75,IF(표1[[#This Row],[계산값]]&gt;0.6,TRUE,FALSE),FALSE)</f>
        <v>1</v>
      </c>
      <c r="N184" s="9" t="b">
        <f>IF(표1[[#This Row],[절댓값]]&lt;0.025,TRUE,FALSE)</f>
        <v>0</v>
      </c>
      <c r="O184" s="9">
        <f>표1[[#This Row],[실제계수]]-표1[[#This Row],[계산값]]</f>
        <v>-3.9990348612204851E-2</v>
      </c>
      <c r="P184" s="9">
        <f>표1[[#This Row],[실제등수]]-표1[[#This Row],[등수]]</f>
        <v>2</v>
      </c>
      <c r="Q184" s="9">
        <f>ROUND(표1[[#This Row],[등수]]/표1[[#This Row],[이용자]],3)*100</f>
        <v>34.300000000000004</v>
      </c>
      <c r="R184">
        <f>표1[[#This Row],[차이]]^2</f>
        <v>1.5992279821256746E-3</v>
      </c>
      <c r="S184">
        <f t="shared" si="14"/>
        <v>-9.1965187270078559</v>
      </c>
      <c r="T184">
        <f t="shared" si="11"/>
        <v>1.7197860362858099E-19</v>
      </c>
    </row>
    <row r="185" spans="1:20" hidden="1" x14ac:dyDescent="0.3">
      <c r="A185" s="14" t="s">
        <v>86</v>
      </c>
      <c r="B185" s="14">
        <v>59</v>
      </c>
      <c r="C185" s="14">
        <v>105</v>
      </c>
      <c r="D185" s="14">
        <v>58</v>
      </c>
      <c r="E185" s="14">
        <v>173</v>
      </c>
      <c r="F185" s="14">
        <f t="shared" si="12"/>
        <v>1.65</v>
      </c>
      <c r="G185" s="14">
        <f t="shared" si="13"/>
        <v>0.59699999999999998</v>
      </c>
      <c r="H185" s="14">
        <v>125</v>
      </c>
      <c r="I185" s="6">
        <f>1.3776*EXP(-0.427*표1[[#This Row],[실제/이용자]])</f>
        <v>0.68099034861220487</v>
      </c>
      <c r="J185" s="1">
        <f>ABS(표1[[#This Row],[실제계수]]-표1[[#This Row],[계산값]])</f>
        <v>8.399034861220489E-2</v>
      </c>
      <c r="K185" s="1" t="b">
        <f>IF(표1[[#This Row],[절댓값]]&lt;0.075,TRUE,FALSE)</f>
        <v>0</v>
      </c>
      <c r="L185" s="9" t="b">
        <f>IF(표1[[#This Row],[절댓값]]&lt;0.05,TRUE,FALSE)</f>
        <v>0</v>
      </c>
      <c r="M185" s="9" t="b">
        <f>IF(표1[[#This Row],[계산값]]&lt;0.75,IF(표1[[#This Row],[계산값]]&gt;0.6,TRUE,FALSE),FALSE)</f>
        <v>1</v>
      </c>
      <c r="N185" s="9" t="b">
        <f>IF(표1[[#This Row],[절댓값]]&lt;0.025,TRUE,FALSE)</f>
        <v>0</v>
      </c>
      <c r="O185" s="9">
        <f>표1[[#This Row],[실제계수]]-표1[[#This Row],[계산값]]</f>
        <v>-8.399034861220489E-2</v>
      </c>
      <c r="P185" s="9">
        <f>표1[[#This Row],[실제등수]]-표1[[#This Row],[등수]]</f>
        <v>-1</v>
      </c>
      <c r="Q185" s="9">
        <f>ROUND(표1[[#This Row],[등수]]/표1[[#This Row],[이용자]],3)*100</f>
        <v>56.2</v>
      </c>
      <c r="R185">
        <f>표1[[#This Row],[차이]]^2</f>
        <v>7.0543786599997077E-3</v>
      </c>
      <c r="S185">
        <f t="shared" si="14"/>
        <v>-18.684932325352172</v>
      </c>
      <c r="T185">
        <f t="shared" si="11"/>
        <v>6.1519285980768451E-77</v>
      </c>
    </row>
    <row r="186" spans="1:20" hidden="1" x14ac:dyDescent="0.3">
      <c r="A186" s="1" t="s">
        <v>121</v>
      </c>
      <c r="B186" s="1">
        <v>55</v>
      </c>
      <c r="C186" s="1">
        <v>642</v>
      </c>
      <c r="D186" s="1">
        <v>58</v>
      </c>
      <c r="E186" s="1">
        <v>1034</v>
      </c>
      <c r="F186" s="14">
        <f t="shared" si="12"/>
        <v>1.61</v>
      </c>
      <c r="G186" s="14">
        <f t="shared" si="13"/>
        <v>0.65500000000000003</v>
      </c>
      <c r="H186" s="14">
        <v>126</v>
      </c>
      <c r="I186" s="6">
        <f>1.3776*EXP(-0.427*표1[[#This Row],[실제/이용자]])</f>
        <v>0.69272156314794098</v>
      </c>
      <c r="J186" s="1">
        <f>ABS(표1[[#This Row],[실제계수]]-표1[[#This Row],[계산값]])</f>
        <v>3.7721563147940951E-2</v>
      </c>
      <c r="K186" s="1" t="b">
        <f>IF(표1[[#This Row],[절댓값]]&lt;0.075,TRUE,FALSE)</f>
        <v>1</v>
      </c>
      <c r="L186" s="9" t="b">
        <f>IF(표1[[#This Row],[절댓값]]&lt;0.05,TRUE,FALSE)</f>
        <v>1</v>
      </c>
      <c r="M186" s="9" t="b">
        <f>IF(표1[[#This Row],[계산값]]&lt;0.75,IF(표1[[#This Row],[계산값]]&gt;0.6,TRUE,FALSE),FALSE)</f>
        <v>1</v>
      </c>
      <c r="N186" s="9" t="b">
        <f>IF(표1[[#This Row],[절댓값]]&lt;0.025,TRUE,FALSE)</f>
        <v>0</v>
      </c>
      <c r="O186" s="9">
        <f>표1[[#This Row],[실제계수]]-표1[[#This Row],[계산값]]</f>
        <v>-3.7721563147940951E-2</v>
      </c>
      <c r="P186" s="9">
        <f>표1[[#This Row],[실제등수]]-표1[[#This Row],[등수]]</f>
        <v>3</v>
      </c>
      <c r="Q186" s="9">
        <f>ROUND(표1[[#This Row],[등수]]/표1[[#This Row],[이용자]],3)*100</f>
        <v>8.6</v>
      </c>
      <c r="R186">
        <f>표1[[#This Row],[차이]]^2</f>
        <v>1.4229163263240968E-3</v>
      </c>
      <c r="S186">
        <f t="shared" si="14"/>
        <v>-8.7072647531249583</v>
      </c>
      <c r="T186">
        <f t="shared" ref="T186:T193" si="15">_xlfn.NORM.S.DIST(S186,FALSE)</f>
        <v>1.3726982208618479E-17</v>
      </c>
    </row>
    <row r="187" spans="1:20" hidden="1" x14ac:dyDescent="0.3">
      <c r="A187" s="1" t="s">
        <v>121</v>
      </c>
      <c r="B187" s="1">
        <v>239</v>
      </c>
      <c r="C187" s="1">
        <v>642</v>
      </c>
      <c r="D187" s="1">
        <v>270</v>
      </c>
      <c r="E187" s="1">
        <v>1034</v>
      </c>
      <c r="F187" s="14">
        <f t="shared" si="12"/>
        <v>1.61</v>
      </c>
      <c r="G187" s="14">
        <f t="shared" si="13"/>
        <v>0.70099999999999996</v>
      </c>
      <c r="H187" s="14">
        <v>127</v>
      </c>
      <c r="I187" s="6">
        <f>1.3776*EXP(-0.427*표1[[#This Row],[실제/이용자]])</f>
        <v>0.69272156314794098</v>
      </c>
      <c r="J187" s="1">
        <f>ABS(표1[[#This Row],[실제계수]]-표1[[#This Row],[계산값]])</f>
        <v>8.2784368520589791E-3</v>
      </c>
      <c r="K187" s="1" t="b">
        <f>IF(표1[[#This Row],[절댓값]]&lt;0.075,TRUE,FALSE)</f>
        <v>1</v>
      </c>
      <c r="L187" s="9" t="b">
        <f>IF(표1[[#This Row],[절댓값]]&lt;0.05,TRUE,FALSE)</f>
        <v>1</v>
      </c>
      <c r="M187" s="9" t="b">
        <f>IF(표1[[#This Row],[계산값]]&lt;0.75,IF(표1[[#This Row],[계산값]]&gt;0.6,TRUE,FALSE),FALSE)</f>
        <v>1</v>
      </c>
      <c r="N187" s="9" t="b">
        <f>IF(표1[[#This Row],[절댓값]]&lt;0.025,TRUE,FALSE)</f>
        <v>1</v>
      </c>
      <c r="O187" s="9">
        <f>표1[[#This Row],[실제계수]]-표1[[#This Row],[계산값]]</f>
        <v>8.2784368520589791E-3</v>
      </c>
      <c r="P187" s="9">
        <f>표1[[#This Row],[실제등수]]-표1[[#This Row],[등수]]</f>
        <v>31</v>
      </c>
      <c r="Q187" s="9">
        <f>ROUND(표1[[#This Row],[등수]]/표1[[#This Row],[이용자]],3)*100</f>
        <v>37.200000000000003</v>
      </c>
      <c r="R187">
        <f>표1[[#This Row],[차이]]^2</f>
        <v>6.853251671352818E-5</v>
      </c>
      <c r="S187">
        <f t="shared" si="14"/>
        <v>1.2124403724167989</v>
      </c>
      <c r="T187">
        <f t="shared" si="15"/>
        <v>0.19129388634064257</v>
      </c>
    </row>
    <row r="188" spans="1:20" hidden="1" x14ac:dyDescent="0.3">
      <c r="A188" s="1" t="s">
        <v>122</v>
      </c>
      <c r="B188" s="1">
        <v>58</v>
      </c>
      <c r="C188" s="1">
        <v>639</v>
      </c>
      <c r="D188" s="1">
        <v>58</v>
      </c>
      <c r="E188" s="1">
        <v>1004</v>
      </c>
      <c r="F188" s="14">
        <f t="shared" si="12"/>
        <v>1.57</v>
      </c>
      <c r="G188" s="14">
        <f t="shared" si="13"/>
        <v>0.63600000000000001</v>
      </c>
      <c r="H188" s="14">
        <v>128</v>
      </c>
      <c r="I188" s="6">
        <f>1.3776*EXP(-0.427*표1[[#This Row],[실제/이용자]])</f>
        <v>0.70465486776434283</v>
      </c>
      <c r="J188" s="1">
        <f>ABS(표1[[#This Row],[실제계수]]-표1[[#This Row],[계산값]])</f>
        <v>6.865486776434282E-2</v>
      </c>
      <c r="K188" s="1" t="b">
        <f>IF(표1[[#This Row],[절댓값]]&lt;0.075,TRUE,FALSE)</f>
        <v>1</v>
      </c>
      <c r="L188" s="9" t="b">
        <f>IF(표1[[#This Row],[절댓값]]&lt;0.05,TRUE,FALSE)</f>
        <v>0</v>
      </c>
      <c r="M188" s="9" t="b">
        <f>IF(표1[[#This Row],[계산값]]&lt;0.75,IF(표1[[#This Row],[계산값]]&gt;0.6,TRUE,FALSE),FALSE)</f>
        <v>1</v>
      </c>
      <c r="N188" s="9" t="b">
        <f>IF(표1[[#This Row],[절댓값]]&lt;0.025,TRUE,FALSE)</f>
        <v>0</v>
      </c>
      <c r="O188" s="9">
        <f>표1[[#This Row],[실제계수]]-표1[[#This Row],[계산값]]</f>
        <v>-6.865486776434282E-2</v>
      </c>
      <c r="P188" s="9">
        <f>표1[[#This Row],[실제등수]]-표1[[#This Row],[등수]]</f>
        <v>0</v>
      </c>
      <c r="Q188" s="9">
        <f>ROUND(표1[[#This Row],[등수]]/표1[[#This Row],[이용자]],3)*100</f>
        <v>9.1</v>
      </c>
      <c r="R188">
        <f>표1[[#This Row],[차이]]^2</f>
        <v>4.7134908677393984E-3</v>
      </c>
      <c r="S188">
        <f t="shared" si="14"/>
        <v>-15.37790084776119</v>
      </c>
      <c r="T188">
        <f t="shared" si="15"/>
        <v>1.7781421098518448E-52</v>
      </c>
    </row>
    <row r="189" spans="1:20" hidden="1" x14ac:dyDescent="0.3">
      <c r="A189" s="1" t="s">
        <v>122</v>
      </c>
      <c r="B189" s="1">
        <v>257</v>
      </c>
      <c r="C189" s="1">
        <v>639</v>
      </c>
      <c r="D189" s="1">
        <v>280</v>
      </c>
      <c r="E189" s="1">
        <v>1004</v>
      </c>
      <c r="F189" s="14">
        <f t="shared" ref="F189:F215" si="16">ROUND(E189/C189,2)</f>
        <v>1.57</v>
      </c>
      <c r="G189" s="14">
        <f t="shared" ref="G189:G215" si="17">ROUND(D189/(B189/C189*E189),3)</f>
        <v>0.69299999999999995</v>
      </c>
      <c r="H189" s="14">
        <v>129</v>
      </c>
      <c r="I189" s="6">
        <f>1.3776*EXP(-0.427*표1[[#This Row],[실제/이용자]])</f>
        <v>0.70465486776434283</v>
      </c>
      <c r="J189" s="1">
        <f>ABS(표1[[#This Row],[실제계수]]-표1[[#This Row],[계산값]])</f>
        <v>1.165486776434288E-2</v>
      </c>
      <c r="K189" s="1" t="b">
        <f>IF(표1[[#This Row],[절댓값]]&lt;0.075,TRUE,FALSE)</f>
        <v>1</v>
      </c>
      <c r="L189" s="9" t="b">
        <f>IF(표1[[#This Row],[절댓값]]&lt;0.05,TRUE,FALSE)</f>
        <v>1</v>
      </c>
      <c r="M189" s="9" t="b">
        <f>IF(표1[[#This Row],[계산값]]&lt;0.75,IF(표1[[#This Row],[계산값]]&gt;0.6,TRUE,FALSE),FALSE)</f>
        <v>1</v>
      </c>
      <c r="N189" s="9" t="b">
        <f>IF(표1[[#This Row],[절댓값]]&lt;0.025,TRUE,FALSE)</f>
        <v>1</v>
      </c>
      <c r="O189" s="9">
        <f>표1[[#This Row],[실제계수]]-표1[[#This Row],[계산값]]</f>
        <v>-1.165486776434288E-2</v>
      </c>
      <c r="P189" s="9">
        <f>표1[[#This Row],[실제등수]]-표1[[#This Row],[등수]]</f>
        <v>23</v>
      </c>
      <c r="Q189" s="9">
        <f>ROUND(표1[[#This Row],[등수]]/표1[[#This Row],[이용자]],3)*100</f>
        <v>40.200000000000003</v>
      </c>
      <c r="R189">
        <f>표1[[#This Row],[차이]]^2</f>
        <v>1.3583594260431879E-4</v>
      </c>
      <c r="S189">
        <f t="shared" si="14"/>
        <v>-3.0860923226333532</v>
      </c>
      <c r="T189">
        <f t="shared" si="15"/>
        <v>3.4104144853648768E-3</v>
      </c>
    </row>
    <row r="190" spans="1:20" hidden="1" x14ac:dyDescent="0.3">
      <c r="A190" s="1" t="s">
        <v>123</v>
      </c>
      <c r="B190" s="1">
        <v>16</v>
      </c>
      <c r="C190" s="1">
        <v>109</v>
      </c>
      <c r="D190" s="1">
        <v>16</v>
      </c>
      <c r="E190" s="1">
        <v>155</v>
      </c>
      <c r="F190" s="14">
        <f t="shared" si="16"/>
        <v>1.42</v>
      </c>
      <c r="G190" s="14">
        <f t="shared" si="17"/>
        <v>0.70299999999999996</v>
      </c>
      <c r="H190" s="14">
        <v>130</v>
      </c>
      <c r="I190" s="6">
        <f>1.3776*EXP(-0.427*표1[[#This Row],[실제/이용자]])</f>
        <v>0.75126476057282288</v>
      </c>
      <c r="J190" s="1">
        <f>ABS(표1[[#This Row],[실제계수]]-표1[[#This Row],[계산값]])</f>
        <v>4.8264760572822918E-2</v>
      </c>
      <c r="K190" s="1" t="b">
        <f>IF(표1[[#This Row],[절댓값]]&lt;0.075,TRUE,FALSE)</f>
        <v>1</v>
      </c>
      <c r="L190" s="9" t="b">
        <f>IF(표1[[#This Row],[절댓값]]&lt;0.05,TRUE,FALSE)</f>
        <v>1</v>
      </c>
      <c r="M190" s="9" t="b">
        <f>IF(표1[[#This Row],[계산값]]&lt;0.75,IF(표1[[#This Row],[계산값]]&gt;0.6,TRUE,FALSE),FALSE)</f>
        <v>0</v>
      </c>
      <c r="N190" s="9" t="b">
        <f>IF(표1[[#This Row],[절댓값]]&lt;0.025,TRUE,FALSE)</f>
        <v>0</v>
      </c>
      <c r="O190" s="9">
        <f>표1[[#This Row],[실제계수]]-표1[[#This Row],[계산값]]</f>
        <v>-4.8264760572822918E-2</v>
      </c>
      <c r="P190" s="9">
        <f>표1[[#This Row],[실제등수]]-표1[[#This Row],[등수]]</f>
        <v>0</v>
      </c>
      <c r="Q190" s="9">
        <f>ROUND(표1[[#This Row],[등수]]/표1[[#This Row],[이용자]],3)*100</f>
        <v>14.7</v>
      </c>
      <c r="R190">
        <f>표1[[#This Row],[차이]]^2</f>
        <v>2.3294871131519217E-3</v>
      </c>
      <c r="S190">
        <f t="shared" si="14"/>
        <v>-10.98086061258584</v>
      </c>
      <c r="T190">
        <f t="shared" si="15"/>
        <v>2.614856136066628E-27</v>
      </c>
    </row>
    <row r="191" spans="1:20" hidden="1" x14ac:dyDescent="0.3">
      <c r="A191" s="1" t="s">
        <v>123</v>
      </c>
      <c r="B191" s="1">
        <v>59</v>
      </c>
      <c r="C191" s="1">
        <v>109</v>
      </c>
      <c r="D191" s="1">
        <v>59</v>
      </c>
      <c r="E191" s="1">
        <v>155</v>
      </c>
      <c r="F191" s="14">
        <f t="shared" si="16"/>
        <v>1.42</v>
      </c>
      <c r="G191" s="14">
        <f t="shared" si="17"/>
        <v>0.70299999999999996</v>
      </c>
      <c r="H191" s="14">
        <v>131</v>
      </c>
      <c r="I191" s="6">
        <f>1.3776*EXP(-0.427*표1[[#This Row],[실제/이용자]])</f>
        <v>0.75126476057282288</v>
      </c>
      <c r="J191" s="1">
        <f>ABS(표1[[#This Row],[실제계수]]-표1[[#This Row],[계산값]])</f>
        <v>4.8264760572822918E-2</v>
      </c>
      <c r="K191" s="1" t="b">
        <f>IF(표1[[#This Row],[절댓값]]&lt;0.075,TRUE,FALSE)</f>
        <v>1</v>
      </c>
      <c r="L191" s="9" t="b">
        <f>IF(표1[[#This Row],[절댓값]]&lt;0.05,TRUE,FALSE)</f>
        <v>1</v>
      </c>
      <c r="M191" s="9" t="b">
        <f>IF(표1[[#This Row],[계산값]]&lt;0.75,IF(표1[[#This Row],[계산값]]&gt;0.6,TRUE,FALSE),FALSE)</f>
        <v>0</v>
      </c>
      <c r="N191" s="9" t="b">
        <f>IF(표1[[#This Row],[절댓값]]&lt;0.025,TRUE,FALSE)</f>
        <v>0</v>
      </c>
      <c r="O191" s="9">
        <f>표1[[#This Row],[실제계수]]-표1[[#This Row],[계산값]]</f>
        <v>-4.8264760572822918E-2</v>
      </c>
      <c r="P191" s="9">
        <f>표1[[#This Row],[실제등수]]-표1[[#This Row],[등수]]</f>
        <v>0</v>
      </c>
      <c r="Q191" s="9">
        <f>ROUND(표1[[#This Row],[등수]]/표1[[#This Row],[이용자]],3)*100</f>
        <v>54.1</v>
      </c>
      <c r="R191">
        <f>표1[[#This Row],[차이]]^2</f>
        <v>2.3294871131519217E-3</v>
      </c>
      <c r="S191">
        <f t="shared" si="14"/>
        <v>-10.98086061258584</v>
      </c>
      <c r="T191">
        <f t="shared" si="15"/>
        <v>2.614856136066628E-27</v>
      </c>
    </row>
    <row r="192" spans="1:20" hidden="1" x14ac:dyDescent="0.3">
      <c r="A192" s="1" t="s">
        <v>124</v>
      </c>
      <c r="B192" s="1">
        <v>16</v>
      </c>
      <c r="C192" s="1">
        <v>102</v>
      </c>
      <c r="D192" s="1">
        <v>16</v>
      </c>
      <c r="E192" s="1">
        <v>127</v>
      </c>
      <c r="F192" s="14">
        <f t="shared" si="16"/>
        <v>1.25</v>
      </c>
      <c r="G192" s="14">
        <f t="shared" si="17"/>
        <v>0.80300000000000005</v>
      </c>
      <c r="H192" s="14">
        <v>132</v>
      </c>
      <c r="I192" s="6">
        <f>1.3776*EXP(-0.427*표1[[#This Row],[실제/이용자]])</f>
        <v>0.80782716721038894</v>
      </c>
      <c r="J192" s="1">
        <f>ABS(표1[[#This Row],[실제계수]]-표1[[#This Row],[계산값]])</f>
        <v>4.8271672103888941E-3</v>
      </c>
      <c r="K192" s="1" t="b">
        <f>IF(표1[[#This Row],[절댓값]]&lt;0.075,TRUE,FALSE)</f>
        <v>1</v>
      </c>
      <c r="L192" s="9" t="b">
        <f>IF(표1[[#This Row],[절댓값]]&lt;0.05,TRUE,FALSE)</f>
        <v>1</v>
      </c>
      <c r="M192" s="9" t="b">
        <f>IF(표1[[#This Row],[계산값]]&lt;0.75,IF(표1[[#This Row],[계산값]]&gt;0.6,TRUE,FALSE),FALSE)</f>
        <v>0</v>
      </c>
      <c r="N192" s="9" t="b">
        <f>IF(표1[[#This Row],[절댓값]]&lt;0.025,TRUE,FALSE)</f>
        <v>1</v>
      </c>
      <c r="O192" s="9">
        <f>표1[[#This Row],[실제계수]]-표1[[#This Row],[계산값]]</f>
        <v>-4.8271672103888941E-3</v>
      </c>
      <c r="P192" s="9">
        <f>표1[[#This Row],[실제등수]]-표1[[#This Row],[등수]]</f>
        <v>0</v>
      </c>
      <c r="Q192" s="9">
        <f>ROUND(표1[[#This Row],[등수]]/표1[[#This Row],[이용자]],3)*100</f>
        <v>15.7</v>
      </c>
      <c r="R192">
        <f>표1[[#This Row],[차이]]^2</f>
        <v>2.3301543277053697E-5</v>
      </c>
      <c r="S192">
        <f>(O192-$R$55)/$S$57</f>
        <v>-1.6137276230524458</v>
      </c>
      <c r="T192">
        <f t="shared" si="15"/>
        <v>0.10850088450598895</v>
      </c>
    </row>
    <row r="193" spans="1:20" hidden="1" x14ac:dyDescent="0.3">
      <c r="A193" s="1" t="s">
        <v>124</v>
      </c>
      <c r="B193" s="1">
        <v>60</v>
      </c>
      <c r="C193" s="1">
        <v>102</v>
      </c>
      <c r="D193" s="1">
        <v>64</v>
      </c>
      <c r="E193" s="1">
        <v>127</v>
      </c>
      <c r="F193" s="14">
        <f t="shared" si="16"/>
        <v>1.25</v>
      </c>
      <c r="G193" s="14">
        <f t="shared" si="17"/>
        <v>0.85699999999999998</v>
      </c>
      <c r="H193" s="14">
        <v>133</v>
      </c>
      <c r="I193" s="6">
        <f>1.3776*EXP(-0.427*표1[[#This Row],[실제/이용자]])</f>
        <v>0.80782716721038894</v>
      </c>
      <c r="J193" s="1">
        <f>ABS(표1[[#This Row],[실제계수]]-표1[[#This Row],[계산값]])</f>
        <v>4.9172832789611043E-2</v>
      </c>
      <c r="K193" s="1" t="b">
        <f>IF(표1[[#This Row],[절댓값]]&lt;0.075,TRUE,FALSE)</f>
        <v>1</v>
      </c>
      <c r="L193" s="9" t="b">
        <f>IF(표1[[#This Row],[절댓값]]&lt;0.05,TRUE,FALSE)</f>
        <v>1</v>
      </c>
      <c r="M193" s="9" t="b">
        <f>IF(표1[[#This Row],[계산값]]&lt;0.75,IF(표1[[#This Row],[계산값]]&gt;0.6,TRUE,FALSE),FALSE)</f>
        <v>0</v>
      </c>
      <c r="N193" s="9" t="b">
        <f>IF(표1[[#This Row],[절댓값]]&lt;0.025,TRUE,FALSE)</f>
        <v>0</v>
      </c>
      <c r="O193" s="9">
        <f>표1[[#This Row],[실제계수]]-표1[[#This Row],[계산값]]</f>
        <v>4.9172832789611043E-2</v>
      </c>
      <c r="P193" s="9">
        <f>표1[[#This Row],[실제등수]]-표1[[#This Row],[등수]]</f>
        <v>4</v>
      </c>
      <c r="Q193" s="9">
        <f>ROUND(표1[[#This Row],[등수]]/표1[[#This Row],[이용자]],3)*100</f>
        <v>58.8</v>
      </c>
      <c r="R193">
        <f>표1[[#This Row],[차이]]^2</f>
        <v>2.4179674845550467E-3</v>
      </c>
      <c r="S193">
        <f t="shared" ref="S193:S213" si="18">(O193-$R$55)/$S$57</f>
        <v>10.031143611279187</v>
      </c>
      <c r="T193">
        <f t="shared" si="15"/>
        <v>5.6327486087187767E-23</v>
      </c>
    </row>
    <row r="194" spans="1:20" hidden="1" x14ac:dyDescent="0.3">
      <c r="A194" s="14" t="s">
        <v>126</v>
      </c>
      <c r="B194" s="14">
        <v>14</v>
      </c>
      <c r="C194" s="14">
        <v>43</v>
      </c>
      <c r="D194" s="14">
        <v>18</v>
      </c>
      <c r="E194" s="14">
        <v>79</v>
      </c>
      <c r="F194" s="14">
        <f t="shared" si="16"/>
        <v>1.84</v>
      </c>
      <c r="G194" s="14">
        <f t="shared" si="17"/>
        <v>0.7</v>
      </c>
      <c r="H194" s="14">
        <v>134</v>
      </c>
      <c r="I194" s="6">
        <f>1.3776*EXP(-0.427*표1[[#This Row],[실제/이용자]])</f>
        <v>0.62792336808080673</v>
      </c>
      <c r="J194" s="1">
        <f>ABS(표1[[#This Row],[실제계수]]-표1[[#This Row],[계산값]])</f>
        <v>7.2076631919193224E-2</v>
      </c>
      <c r="K194" s="1" t="b">
        <f>IF(표1[[#This Row],[절댓값]]&lt;0.075,TRUE,FALSE)</f>
        <v>1</v>
      </c>
      <c r="L194" s="9" t="b">
        <f>IF(표1[[#This Row],[절댓값]]&lt;0.05,TRUE,FALSE)</f>
        <v>0</v>
      </c>
      <c r="M194" s="9" t="b">
        <f>IF(표1[[#This Row],[계산값]]&lt;0.75,IF(표1[[#This Row],[계산값]]&gt;0.6,TRUE,FALSE),FALSE)</f>
        <v>1</v>
      </c>
      <c r="N194" s="9" t="b">
        <f>IF(표1[[#This Row],[절댓값]]&lt;0.025,TRUE,FALSE)</f>
        <v>0</v>
      </c>
      <c r="O194" s="9">
        <f>표1[[#This Row],[실제계수]]-표1[[#This Row],[계산값]]</f>
        <v>7.2076631919193224E-2</v>
      </c>
      <c r="P194" s="9">
        <f>표1[[#This Row],[실제등수]]-표1[[#This Row],[등수]]</f>
        <v>4</v>
      </c>
      <c r="Q194" s="9">
        <f>ROUND(표1[[#This Row],[등수]]/표1[[#This Row],[이용자]],3)*100</f>
        <v>32.6</v>
      </c>
      <c r="R194">
        <f>표1[[#This Row],[차이]]^2</f>
        <v>5.1950408688148635E-3</v>
      </c>
      <c r="S194">
        <f t="shared" si="18"/>
        <v>14.970250863889961</v>
      </c>
      <c r="T194">
        <f t="shared" ref="T194:T215" si="19">_xlfn.NORM.S.DIST(S194,FALSE)</f>
        <v>8.6374780910502474E-50</v>
      </c>
    </row>
    <row r="195" spans="1:20" hidden="1" x14ac:dyDescent="0.3">
      <c r="A195" s="14" t="s">
        <v>127</v>
      </c>
      <c r="B195" s="1">
        <v>28</v>
      </c>
      <c r="C195" s="1">
        <v>64</v>
      </c>
      <c r="D195" s="1">
        <v>30</v>
      </c>
      <c r="E195" s="1">
        <v>187</v>
      </c>
      <c r="F195" s="14">
        <f t="shared" si="16"/>
        <v>2.92</v>
      </c>
      <c r="G195" s="14">
        <f t="shared" si="17"/>
        <v>0.36699999999999999</v>
      </c>
      <c r="H195" s="14">
        <v>135</v>
      </c>
      <c r="I195" s="6">
        <f>1.3776*EXP(-0.427*표1[[#This Row],[실제/이용자]])</f>
        <v>0.39593819810098924</v>
      </c>
      <c r="J195" s="1">
        <f>ABS(표1[[#This Row],[실제계수]]-표1[[#This Row],[계산값]])</f>
        <v>2.8938198100989243E-2</v>
      </c>
      <c r="K195" s="1" t="b">
        <f>IF(표1[[#This Row],[절댓값]]&lt;0.075,TRUE,FALSE)</f>
        <v>1</v>
      </c>
      <c r="L195" s="9" t="b">
        <f>IF(표1[[#This Row],[절댓값]]&lt;0.05,TRUE,FALSE)</f>
        <v>1</v>
      </c>
      <c r="M195" s="9" t="b">
        <f>IF(표1[[#This Row],[계산값]]&lt;0.75,IF(표1[[#This Row],[계산값]]&gt;0.6,TRUE,FALSE),FALSE)</f>
        <v>0</v>
      </c>
      <c r="N195" s="9" t="b">
        <f>IF(표1[[#This Row],[절댓값]]&lt;0.025,TRUE,FALSE)</f>
        <v>0</v>
      </c>
      <c r="O195" s="9">
        <f>표1[[#This Row],[실제계수]]-표1[[#This Row],[계산값]]</f>
        <v>-2.8938198100989243E-2</v>
      </c>
      <c r="P195" s="9">
        <f>표1[[#This Row],[실제등수]]-표1[[#This Row],[등수]]</f>
        <v>2</v>
      </c>
      <c r="Q195" s="9">
        <f>ROUND(표1[[#This Row],[등수]]/표1[[#This Row],[이용자]],3)*100</f>
        <v>43.8</v>
      </c>
      <c r="R195">
        <f>표1[[#This Row],[차이]]^2</f>
        <v>8.3741930933209743E-4</v>
      </c>
      <c r="S195">
        <f t="shared" si="18"/>
        <v>-6.8131692906086263</v>
      </c>
      <c r="T195">
        <f t="shared" si="19"/>
        <v>3.31965080600849E-11</v>
      </c>
    </row>
    <row r="196" spans="1:20" hidden="1" x14ac:dyDescent="0.3">
      <c r="A196" s="1" t="s">
        <v>128</v>
      </c>
      <c r="B196" s="1">
        <v>9</v>
      </c>
      <c r="C196" s="1">
        <v>37</v>
      </c>
      <c r="D196" s="1">
        <v>11</v>
      </c>
      <c r="E196" s="1">
        <v>71</v>
      </c>
      <c r="F196" s="14">
        <f t="shared" si="16"/>
        <v>1.92</v>
      </c>
      <c r="G196" s="14">
        <f t="shared" si="17"/>
        <v>0.63700000000000001</v>
      </c>
      <c r="H196" s="14">
        <v>136</v>
      </c>
      <c r="I196" s="6">
        <f>1.3776*EXP(-0.427*표1[[#This Row],[실제/이용자]])</f>
        <v>0.60683573319769313</v>
      </c>
      <c r="J196" s="1">
        <f>ABS(표1[[#This Row],[실제계수]]-표1[[#This Row],[계산값]])</f>
        <v>3.0164266802306883E-2</v>
      </c>
      <c r="K196" s="1" t="b">
        <f>IF(표1[[#This Row],[절댓값]]&lt;0.075,TRUE,FALSE)</f>
        <v>1</v>
      </c>
      <c r="L196" s="9" t="b">
        <f>IF(표1[[#This Row],[절댓값]]&lt;0.05,TRUE,FALSE)</f>
        <v>1</v>
      </c>
      <c r="M196" s="9" t="b">
        <f>IF(표1[[#This Row],[계산값]]&lt;0.75,IF(표1[[#This Row],[계산값]]&gt;0.6,TRUE,FALSE),FALSE)</f>
        <v>1</v>
      </c>
      <c r="N196" s="9" t="b">
        <f>IF(표1[[#This Row],[절댓값]]&lt;0.025,TRUE,FALSE)</f>
        <v>0</v>
      </c>
      <c r="O196" s="9">
        <f>표1[[#This Row],[실제계수]]-표1[[#This Row],[계산값]]</f>
        <v>3.0164266802306883E-2</v>
      </c>
      <c r="P196" s="9">
        <f>표1[[#This Row],[실제등수]]-표1[[#This Row],[등수]]</f>
        <v>2</v>
      </c>
      <c r="Q196" s="9">
        <f>ROUND(표1[[#This Row],[등수]]/표1[[#This Row],[이용자]],3)*100</f>
        <v>24.3</v>
      </c>
      <c r="R196">
        <f>표1[[#This Row],[차이]]^2</f>
        <v>9.0988299172075314E-4</v>
      </c>
      <c r="S196">
        <f t="shared" si="18"/>
        <v>5.932026884030055</v>
      </c>
      <c r="T196">
        <f t="shared" si="19"/>
        <v>9.1144022504578277E-9</v>
      </c>
    </row>
    <row r="197" spans="1:20" hidden="1" x14ac:dyDescent="0.3">
      <c r="A197" s="1" t="s">
        <v>128</v>
      </c>
      <c r="B197" s="1">
        <v>14</v>
      </c>
      <c r="C197" s="1">
        <v>37</v>
      </c>
      <c r="D197" s="1">
        <v>19</v>
      </c>
      <c r="E197" s="1">
        <v>71</v>
      </c>
      <c r="F197" s="14">
        <f t="shared" si="16"/>
        <v>1.92</v>
      </c>
      <c r="G197" s="14">
        <f t="shared" si="17"/>
        <v>0.70699999999999996</v>
      </c>
      <c r="H197" s="14">
        <v>137</v>
      </c>
      <c r="I197" s="6">
        <f>1.3776*EXP(-0.427*표1[[#This Row],[실제/이용자]])</f>
        <v>0.60683573319769313</v>
      </c>
      <c r="J197" s="1">
        <f>ABS(표1[[#This Row],[실제계수]]-표1[[#This Row],[계산값]])</f>
        <v>0.10016426680230683</v>
      </c>
      <c r="K197" s="1" t="b">
        <f>IF(표1[[#This Row],[절댓값]]&lt;0.075,TRUE,FALSE)</f>
        <v>0</v>
      </c>
      <c r="L197" s="9" t="b">
        <f>IF(표1[[#This Row],[절댓값]]&lt;0.05,TRUE,FALSE)</f>
        <v>0</v>
      </c>
      <c r="M197" s="9" t="b">
        <f>IF(표1[[#This Row],[계산값]]&lt;0.75,IF(표1[[#This Row],[계산값]]&gt;0.6,TRUE,FALSE),FALSE)</f>
        <v>1</v>
      </c>
      <c r="N197" s="9" t="b">
        <f>IF(표1[[#This Row],[절댓값]]&lt;0.025,TRUE,FALSE)</f>
        <v>0</v>
      </c>
      <c r="O197" s="9">
        <f>표1[[#This Row],[실제계수]]-표1[[#This Row],[계산값]]</f>
        <v>0.10016426680230683</v>
      </c>
      <c r="P197" s="9">
        <f>표1[[#This Row],[실제등수]]-표1[[#This Row],[등수]]</f>
        <v>5</v>
      </c>
      <c r="Q197" s="9">
        <f>ROUND(표1[[#This Row],[등수]]/표1[[#This Row],[이용자]],3)*100</f>
        <v>37.799999999999997</v>
      </c>
      <c r="R197">
        <f>표1[[#This Row],[차이]]^2</f>
        <v>1.0032880344043708E-2</v>
      </c>
      <c r="S197">
        <f t="shared" si="18"/>
        <v>21.027230335941439</v>
      </c>
      <c r="T197">
        <f t="shared" si="19"/>
        <v>3.8946650737187142E-97</v>
      </c>
    </row>
    <row r="198" spans="1:20" hidden="1" x14ac:dyDescent="0.3">
      <c r="A198" s="1" t="s">
        <v>129</v>
      </c>
      <c r="B198" s="1">
        <v>9</v>
      </c>
      <c r="C198" s="1">
        <v>31</v>
      </c>
      <c r="D198" s="1">
        <v>10</v>
      </c>
      <c r="E198" s="1">
        <v>41</v>
      </c>
      <c r="F198" s="14">
        <f t="shared" si="16"/>
        <v>1.32</v>
      </c>
      <c r="G198" s="14">
        <f t="shared" si="17"/>
        <v>0.84</v>
      </c>
      <c r="H198" s="14">
        <v>138</v>
      </c>
      <c r="I198" s="6">
        <f>1.3776*EXP(-0.427*표1[[#This Row],[실제/이용자]])</f>
        <v>0.78403850579084367</v>
      </c>
      <c r="J198" s="1">
        <f>ABS(표1[[#This Row],[실제계수]]-표1[[#This Row],[계산값]])</f>
        <v>5.5961494209156304E-2</v>
      </c>
      <c r="K198" s="1" t="b">
        <f>IF(표1[[#This Row],[절댓값]]&lt;0.075,TRUE,FALSE)</f>
        <v>1</v>
      </c>
      <c r="L198" s="9" t="b">
        <f>IF(표1[[#This Row],[절댓값]]&lt;0.05,TRUE,FALSE)</f>
        <v>0</v>
      </c>
      <c r="M198" s="9" t="b">
        <f>IF(표1[[#This Row],[계산값]]&lt;0.75,IF(표1[[#This Row],[계산값]]&gt;0.6,TRUE,FALSE),FALSE)</f>
        <v>0</v>
      </c>
      <c r="N198" s="9" t="b">
        <f>IF(표1[[#This Row],[절댓값]]&lt;0.025,TRUE,FALSE)</f>
        <v>0</v>
      </c>
      <c r="O198" s="9">
        <f>표1[[#This Row],[실제계수]]-표1[[#This Row],[계산값]]</f>
        <v>5.5961494209156304E-2</v>
      </c>
      <c r="P198" s="9">
        <f>표1[[#This Row],[실제등수]]-표1[[#This Row],[등수]]</f>
        <v>1</v>
      </c>
      <c r="Q198" s="9">
        <f>ROUND(표1[[#This Row],[등수]]/표1[[#This Row],[이용자]],3)*100</f>
        <v>28.999999999999996</v>
      </c>
      <c r="R198">
        <f>표1[[#This Row],[차이]]^2</f>
        <v>3.1316888341214343E-3</v>
      </c>
      <c r="S198">
        <f t="shared" si="18"/>
        <v>11.495089686910292</v>
      </c>
      <c r="T198">
        <f t="shared" si="19"/>
        <v>8.0854876091841865E-30</v>
      </c>
    </row>
    <row r="199" spans="1:20" hidden="1" x14ac:dyDescent="0.3">
      <c r="A199" s="1" t="s">
        <v>129</v>
      </c>
      <c r="B199" s="1">
        <v>16</v>
      </c>
      <c r="C199" s="1">
        <v>31</v>
      </c>
      <c r="D199" s="1">
        <v>16</v>
      </c>
      <c r="E199" s="1">
        <v>41</v>
      </c>
      <c r="F199" s="14">
        <f t="shared" si="16"/>
        <v>1.32</v>
      </c>
      <c r="G199" s="14">
        <f t="shared" si="17"/>
        <v>0.75600000000000001</v>
      </c>
      <c r="H199" s="14">
        <v>139</v>
      </c>
      <c r="I199" s="6">
        <f>1.3776*EXP(-0.427*표1[[#This Row],[실제/이용자]])</f>
        <v>0.78403850579084367</v>
      </c>
      <c r="J199" s="1">
        <f>ABS(표1[[#This Row],[실제계수]]-표1[[#This Row],[계산값]])</f>
        <v>2.803850579084366E-2</v>
      </c>
      <c r="K199" s="1" t="b">
        <f>IF(표1[[#This Row],[절댓값]]&lt;0.075,TRUE,FALSE)</f>
        <v>1</v>
      </c>
      <c r="L199" s="9" t="b">
        <f>IF(표1[[#This Row],[절댓값]]&lt;0.05,TRUE,FALSE)</f>
        <v>1</v>
      </c>
      <c r="M199" s="9" t="b">
        <f>IF(표1[[#This Row],[계산값]]&lt;0.75,IF(표1[[#This Row],[계산값]]&gt;0.6,TRUE,FALSE),FALSE)</f>
        <v>0</v>
      </c>
      <c r="N199" s="9" t="b">
        <f>IF(표1[[#This Row],[절댓값]]&lt;0.025,TRUE,FALSE)</f>
        <v>0</v>
      </c>
      <c r="O199" s="9">
        <f>표1[[#This Row],[실제계수]]-표1[[#This Row],[계산값]]</f>
        <v>-2.803850579084366E-2</v>
      </c>
      <c r="P199" s="9">
        <f>표1[[#This Row],[실제등수]]-표1[[#This Row],[등수]]</f>
        <v>0</v>
      </c>
      <c r="Q199" s="9">
        <f>ROUND(표1[[#This Row],[등수]]/표1[[#This Row],[이용자]],3)*100</f>
        <v>51.6</v>
      </c>
      <c r="R199">
        <f>표1[[#This Row],[차이]]^2</f>
        <v>7.8615780698317343E-4</v>
      </c>
      <c r="S199">
        <f t="shared" si="18"/>
        <v>-6.6191544553833728</v>
      </c>
      <c r="T199">
        <f t="shared" si="19"/>
        <v>1.2217808953410748E-10</v>
      </c>
    </row>
    <row r="200" spans="1:20" hidden="1" x14ac:dyDescent="0.3">
      <c r="A200" s="14" t="s">
        <v>130</v>
      </c>
      <c r="B200" s="14">
        <v>27</v>
      </c>
      <c r="C200" s="14">
        <v>140</v>
      </c>
      <c r="D200" s="14">
        <v>32</v>
      </c>
      <c r="E200" s="14">
        <v>205</v>
      </c>
      <c r="F200" s="14">
        <f t="shared" si="16"/>
        <v>1.46</v>
      </c>
      <c r="G200" s="14">
        <f t="shared" si="17"/>
        <v>0.80900000000000005</v>
      </c>
      <c r="H200" s="14">
        <v>140</v>
      </c>
      <c r="I200" s="6">
        <f>1.3776*EXP(-0.427*표1[[#This Row],[실제/이용자]])</f>
        <v>0.73854211911300149</v>
      </c>
      <c r="J200" s="1">
        <f>ABS(표1[[#This Row],[실제계수]]-표1[[#This Row],[계산값]])</f>
        <v>7.0457880886998558E-2</v>
      </c>
      <c r="K200" s="1" t="b">
        <f>IF(표1[[#This Row],[절댓값]]&lt;0.075,TRUE,FALSE)</f>
        <v>1</v>
      </c>
      <c r="L200" s="9" t="b">
        <f>IF(표1[[#This Row],[절댓값]]&lt;0.05,TRUE,FALSE)</f>
        <v>0</v>
      </c>
      <c r="M200" s="9" t="b">
        <f>IF(표1[[#This Row],[계산값]]&lt;0.75,IF(표1[[#This Row],[계산값]]&gt;0.6,TRUE,FALSE),FALSE)</f>
        <v>1</v>
      </c>
      <c r="N200" s="9" t="b">
        <f>IF(표1[[#This Row],[절댓값]]&lt;0.025,TRUE,FALSE)</f>
        <v>0</v>
      </c>
      <c r="O200" s="9">
        <f>표1[[#This Row],[실제계수]]-표1[[#This Row],[계산값]]</f>
        <v>7.0457880886998558E-2</v>
      </c>
      <c r="P200" s="9">
        <f>표1[[#This Row],[실제등수]]-표1[[#This Row],[등수]]</f>
        <v>5</v>
      </c>
      <c r="Q200" s="9">
        <f>ROUND(표1[[#This Row],[등수]]/표1[[#This Row],[이용자]],3)*100</f>
        <v>19.3</v>
      </c>
      <c r="R200">
        <f>표1[[#This Row],[차이]]^2</f>
        <v>4.9643129790864771E-3</v>
      </c>
      <c r="S200">
        <f t="shared" si="18"/>
        <v>14.621174061476104</v>
      </c>
      <c r="T200">
        <f t="shared" si="19"/>
        <v>1.511640325538641E-47</v>
      </c>
    </row>
    <row r="201" spans="1:20" hidden="1" x14ac:dyDescent="0.3">
      <c r="A201" s="14" t="s">
        <v>130</v>
      </c>
      <c r="B201" s="1">
        <v>41</v>
      </c>
      <c r="C201" s="1">
        <v>140</v>
      </c>
      <c r="D201" s="1">
        <v>52</v>
      </c>
      <c r="E201" s="1">
        <v>205</v>
      </c>
      <c r="F201" s="14">
        <f t="shared" si="16"/>
        <v>1.46</v>
      </c>
      <c r="G201" s="14">
        <f t="shared" si="17"/>
        <v>0.86599999999999999</v>
      </c>
      <c r="H201" s="14">
        <v>141</v>
      </c>
      <c r="I201" s="6">
        <f>1.3776*EXP(-0.427*표1[[#This Row],[실제/이용자]])</f>
        <v>0.73854211911300149</v>
      </c>
      <c r="J201" s="1">
        <f>ABS(표1[[#This Row],[실제계수]]-표1[[#This Row],[계산값]])</f>
        <v>0.1274578808869985</v>
      </c>
      <c r="K201" s="1" t="b">
        <f>IF(표1[[#This Row],[절댓값]]&lt;0.075,TRUE,FALSE)</f>
        <v>0</v>
      </c>
      <c r="L201" s="9" t="b">
        <f>IF(표1[[#This Row],[절댓값]]&lt;0.05,TRUE,FALSE)</f>
        <v>0</v>
      </c>
      <c r="M201" s="9" t="b">
        <f>IF(표1[[#This Row],[계산값]]&lt;0.75,IF(표1[[#This Row],[계산값]]&gt;0.6,TRUE,FALSE),FALSE)</f>
        <v>1</v>
      </c>
      <c r="N201" s="9" t="b">
        <f>IF(표1[[#This Row],[절댓값]]&lt;0.025,TRUE,FALSE)</f>
        <v>0</v>
      </c>
      <c r="O201" s="9">
        <f>표1[[#This Row],[실제계수]]-표1[[#This Row],[계산값]]</f>
        <v>0.1274578808869985</v>
      </c>
      <c r="P201" s="9">
        <f>표1[[#This Row],[실제등수]]-표1[[#This Row],[등수]]</f>
        <v>11</v>
      </c>
      <c r="Q201" s="9">
        <f>ROUND(표1[[#This Row],[등수]]/표1[[#This Row],[이용자]],3)*100</f>
        <v>29.299999999999997</v>
      </c>
      <c r="R201">
        <f>표1[[#This Row],[차이]]^2</f>
        <v>1.6245511400204297E-2</v>
      </c>
      <c r="S201">
        <f t="shared" si="18"/>
        <v>26.912982586603938</v>
      </c>
      <c r="T201">
        <f t="shared" si="19"/>
        <v>2.0858789109071372E-158</v>
      </c>
    </row>
    <row r="202" spans="1:20" hidden="1" x14ac:dyDescent="0.3">
      <c r="A202" s="14" t="s">
        <v>131</v>
      </c>
      <c r="B202" s="1">
        <v>30</v>
      </c>
      <c r="C202" s="1">
        <v>132</v>
      </c>
      <c r="D202" s="1">
        <v>31</v>
      </c>
      <c r="E202" s="1">
        <v>194</v>
      </c>
      <c r="F202" s="14">
        <f t="shared" si="16"/>
        <v>1.47</v>
      </c>
      <c r="G202" s="14">
        <f t="shared" si="17"/>
        <v>0.70299999999999996</v>
      </c>
      <c r="H202" s="14">
        <v>142</v>
      </c>
      <c r="I202" s="6">
        <f>1.3776*EXP(-0.427*표1[[#This Row],[실제/이용자]])</f>
        <v>0.73539526757377616</v>
      </c>
      <c r="J202" s="1">
        <f>ABS(표1[[#This Row],[실제계수]]-표1[[#This Row],[계산값]])</f>
        <v>3.2395267573776199E-2</v>
      </c>
      <c r="K202" s="1" t="b">
        <f>IF(표1[[#This Row],[절댓값]]&lt;0.075,TRUE,FALSE)</f>
        <v>1</v>
      </c>
      <c r="L202" s="9" t="b">
        <f>IF(표1[[#This Row],[절댓값]]&lt;0.05,TRUE,FALSE)</f>
        <v>1</v>
      </c>
      <c r="M202" s="9" t="b">
        <f>IF(표1[[#This Row],[계산값]]&lt;0.75,IF(표1[[#This Row],[계산값]]&gt;0.6,TRUE,FALSE),FALSE)</f>
        <v>1</v>
      </c>
      <c r="N202" s="9" t="b">
        <f>IF(표1[[#This Row],[절댓값]]&lt;0.025,TRUE,FALSE)</f>
        <v>0</v>
      </c>
      <c r="O202" s="9">
        <f>표1[[#This Row],[실제계수]]-표1[[#This Row],[계산값]]</f>
        <v>-3.2395267573776199E-2</v>
      </c>
      <c r="P202" s="9">
        <f>표1[[#This Row],[실제등수]]-표1[[#This Row],[등수]]</f>
        <v>1</v>
      </c>
      <c r="Q202" s="9">
        <f>ROUND(표1[[#This Row],[등수]]/표1[[#This Row],[이용자]],3)*100</f>
        <v>22.7</v>
      </c>
      <c r="R202">
        <f>표1[[#This Row],[차이]]^2</f>
        <v>1.0494533611765556E-3</v>
      </c>
      <c r="S202">
        <f t="shared" si="18"/>
        <v>-7.5586716768816427</v>
      </c>
      <c r="T202">
        <f t="shared" si="19"/>
        <v>1.5650361398345852E-13</v>
      </c>
    </row>
    <row r="203" spans="1:20" hidden="1" x14ac:dyDescent="0.3">
      <c r="A203" s="14" t="s">
        <v>131</v>
      </c>
      <c r="B203" s="14">
        <v>58</v>
      </c>
      <c r="C203" s="14">
        <v>132</v>
      </c>
      <c r="D203" s="14">
        <v>64</v>
      </c>
      <c r="E203" s="14">
        <v>194</v>
      </c>
      <c r="F203" s="14">
        <f t="shared" si="16"/>
        <v>1.47</v>
      </c>
      <c r="G203" s="14">
        <f t="shared" si="17"/>
        <v>0.751</v>
      </c>
      <c r="H203" s="14">
        <v>143</v>
      </c>
      <c r="I203" s="6">
        <f>1.3776*EXP(-0.427*표1[[#This Row],[실제/이용자]])</f>
        <v>0.73539526757377616</v>
      </c>
      <c r="J203" s="1">
        <f>ABS(표1[[#This Row],[실제계수]]-표1[[#This Row],[계산값]])</f>
        <v>1.5604732426223844E-2</v>
      </c>
      <c r="K203" s="1" t="b">
        <f>IF(표1[[#This Row],[절댓값]]&lt;0.075,TRUE,FALSE)</f>
        <v>1</v>
      </c>
      <c r="L203" s="9" t="b">
        <f>IF(표1[[#This Row],[절댓값]]&lt;0.05,TRUE,FALSE)</f>
        <v>1</v>
      </c>
      <c r="M203" s="9" t="b">
        <f>IF(표1[[#This Row],[계산값]]&lt;0.75,IF(표1[[#This Row],[계산값]]&gt;0.6,TRUE,FALSE),FALSE)</f>
        <v>1</v>
      </c>
      <c r="N203" s="9" t="b">
        <f>IF(표1[[#This Row],[절댓값]]&lt;0.025,TRUE,FALSE)</f>
        <v>1</v>
      </c>
      <c r="O203" s="9">
        <f>표1[[#This Row],[실제계수]]-표1[[#This Row],[계산값]]</f>
        <v>1.5604732426223844E-2</v>
      </c>
      <c r="P203" s="9">
        <f>표1[[#This Row],[실제등수]]-표1[[#This Row],[등수]]</f>
        <v>6</v>
      </c>
      <c r="Q203" s="9">
        <f>ROUND(표1[[#This Row],[등수]]/표1[[#This Row],[이용자]],3)*100</f>
        <v>43.9</v>
      </c>
      <c r="R203">
        <f>표1[[#This Row],[차이]]^2</f>
        <v>2.4350767409404191E-4</v>
      </c>
      <c r="S203">
        <f t="shared" si="18"/>
        <v>2.7923249758576083</v>
      </c>
      <c r="T203">
        <f t="shared" si="19"/>
        <v>8.0871579104441829E-3</v>
      </c>
    </row>
    <row r="204" spans="1:20" hidden="1" x14ac:dyDescent="0.3">
      <c r="A204" s="14" t="s">
        <v>132</v>
      </c>
      <c r="B204" s="14">
        <v>15</v>
      </c>
      <c r="C204" s="14">
        <v>66</v>
      </c>
      <c r="D204" s="14">
        <v>17</v>
      </c>
      <c r="E204" s="14">
        <v>118</v>
      </c>
      <c r="F204" s="14">
        <f t="shared" si="16"/>
        <v>1.79</v>
      </c>
      <c r="G204" s="14">
        <f t="shared" si="17"/>
        <v>0.63400000000000001</v>
      </c>
      <c r="H204" s="14">
        <v>144</v>
      </c>
      <c r="I204" s="6">
        <f>1.3776*EXP(-0.427*표1[[#This Row],[실제/이용자]])</f>
        <v>0.64147366672030215</v>
      </c>
      <c r="J204" s="1">
        <f>ABS(표1[[#This Row],[실제계수]]-표1[[#This Row],[계산값]])</f>
        <v>7.4736667203021412E-3</v>
      </c>
      <c r="K204" s="1" t="b">
        <f>IF(표1[[#This Row],[절댓값]]&lt;0.075,TRUE,FALSE)</f>
        <v>1</v>
      </c>
      <c r="L204" s="9" t="b">
        <f>IF(표1[[#This Row],[절댓값]]&lt;0.05,TRUE,FALSE)</f>
        <v>1</v>
      </c>
      <c r="M204" s="9" t="b">
        <f>IF(표1[[#This Row],[계산값]]&lt;0.75,IF(표1[[#This Row],[계산값]]&gt;0.6,TRUE,FALSE),FALSE)</f>
        <v>1</v>
      </c>
      <c r="N204" s="9" t="b">
        <f>IF(표1[[#This Row],[절댓값]]&lt;0.025,TRUE,FALSE)</f>
        <v>1</v>
      </c>
      <c r="O204" s="9">
        <f>표1[[#This Row],[실제계수]]-표1[[#This Row],[계산값]]</f>
        <v>-7.4736667203021412E-3</v>
      </c>
      <c r="P204" s="9">
        <f>표1[[#This Row],[실제등수]]-표1[[#This Row],[등수]]</f>
        <v>2</v>
      </c>
      <c r="Q204" s="9">
        <f>ROUND(표1[[#This Row],[등수]]/표1[[#This Row],[이용자]],3)*100</f>
        <v>22.7</v>
      </c>
      <c r="R204">
        <f>표1[[#This Row],[차이]]^2</f>
        <v>5.5855694246151764E-5</v>
      </c>
      <c r="S204">
        <f t="shared" si="18"/>
        <v>-2.1844340307313637</v>
      </c>
      <c r="T204">
        <f t="shared" si="19"/>
        <v>3.6706018317493282E-2</v>
      </c>
    </row>
    <row r="205" spans="1:20" hidden="1" x14ac:dyDescent="0.3">
      <c r="A205" s="1" t="s">
        <v>133</v>
      </c>
      <c r="B205" s="1">
        <v>17</v>
      </c>
      <c r="C205" s="1">
        <v>64</v>
      </c>
      <c r="D205" s="1">
        <v>17</v>
      </c>
      <c r="E205" s="1">
        <v>107</v>
      </c>
      <c r="F205" s="14">
        <f t="shared" si="16"/>
        <v>1.67</v>
      </c>
      <c r="G205" s="14">
        <f t="shared" si="17"/>
        <v>0.59799999999999998</v>
      </c>
      <c r="H205" s="14">
        <v>146</v>
      </c>
      <c r="I205" s="6">
        <f>1.3776*EXP(-0.427*표1[[#This Row],[실제/이용자]])</f>
        <v>0.67519945335270992</v>
      </c>
      <c r="J205" s="1">
        <f>ABS(표1[[#This Row],[실제계수]]-표1[[#This Row],[계산값]])</f>
        <v>7.7199453352709946E-2</v>
      </c>
      <c r="K205" s="1" t="b">
        <f>IF(표1[[#This Row],[절댓값]]&lt;0.075,TRUE,FALSE)</f>
        <v>0</v>
      </c>
      <c r="L205" s="9" t="b">
        <f>IF(표1[[#This Row],[절댓값]]&lt;0.05,TRUE,FALSE)</f>
        <v>0</v>
      </c>
      <c r="M205" s="9" t="b">
        <f>IF(표1[[#This Row],[계산값]]&lt;0.75,IF(표1[[#This Row],[계산값]]&gt;0.6,TRUE,FALSE),FALSE)</f>
        <v>1</v>
      </c>
      <c r="N205" s="9" t="b">
        <f>IF(표1[[#This Row],[절댓값]]&lt;0.025,TRUE,FALSE)</f>
        <v>0</v>
      </c>
      <c r="O205" s="9">
        <f>표1[[#This Row],[실제계수]]-표1[[#This Row],[계산값]]</f>
        <v>-7.7199453352709946E-2</v>
      </c>
      <c r="P205" s="9">
        <f>표1[[#This Row],[실제등수]]-표1[[#This Row],[등수]]</f>
        <v>0</v>
      </c>
      <c r="Q205" s="9">
        <f>ROUND(표1[[#This Row],[등수]]/표1[[#This Row],[이용자]],3)*100</f>
        <v>26.6</v>
      </c>
      <c r="R205">
        <f>표1[[#This Row],[차이]]^2</f>
        <v>5.959755597957239E-3</v>
      </c>
      <c r="S205">
        <f t="shared" si="18"/>
        <v>-17.22050453159936</v>
      </c>
      <c r="T205">
        <f t="shared" si="19"/>
        <v>1.6099519760179941E-65</v>
      </c>
    </row>
    <row r="206" spans="1:20" hidden="1" x14ac:dyDescent="0.3">
      <c r="A206" s="1" t="s">
        <v>133</v>
      </c>
      <c r="B206" s="1">
        <v>37</v>
      </c>
      <c r="C206" s="1">
        <v>64</v>
      </c>
      <c r="D206" s="1">
        <v>39</v>
      </c>
      <c r="E206" s="1">
        <v>107</v>
      </c>
      <c r="F206" s="14">
        <f t="shared" si="16"/>
        <v>1.67</v>
      </c>
      <c r="G206" s="14">
        <f t="shared" si="17"/>
        <v>0.63</v>
      </c>
      <c r="H206" s="14">
        <v>147</v>
      </c>
      <c r="I206" s="6">
        <f>1.3776*EXP(-0.427*표1[[#This Row],[실제/이용자]])</f>
        <v>0.67519945335270992</v>
      </c>
      <c r="J206" s="9">
        <f>ABS(표1[[#This Row],[실제계수]]-표1[[#This Row],[계산값]])</f>
        <v>4.5199453352709917E-2</v>
      </c>
      <c r="K206" s="9" t="b">
        <f>IF(표1[[#This Row],[절댓값]]&lt;0.075,TRUE,FALSE)</f>
        <v>1</v>
      </c>
      <c r="L206" s="9" t="b">
        <f>IF(표1[[#This Row],[절댓값]]&lt;0.05,TRUE,FALSE)</f>
        <v>1</v>
      </c>
      <c r="M206" s="9" t="b">
        <f>IF(표1[[#This Row],[계산값]]&lt;0.75,IF(표1[[#This Row],[계산값]]&gt;0.6,TRUE,FALSE),FALSE)</f>
        <v>1</v>
      </c>
      <c r="N206" s="9" t="b">
        <f>IF(표1[[#This Row],[절댓값]]&lt;0.025,TRUE,FALSE)</f>
        <v>0</v>
      </c>
      <c r="O206" s="9">
        <f>표1[[#This Row],[실제계수]]-표1[[#This Row],[계산값]]</f>
        <v>-4.5199453352709917E-2</v>
      </c>
      <c r="P206" s="9">
        <f>표1[[#This Row],[실제등수]]-표1[[#This Row],[등수]]</f>
        <v>2</v>
      </c>
      <c r="Q206" s="9">
        <f>ROUND(표1[[#This Row],[등수]]/표1[[#This Row],[이용자]],3)*100</f>
        <v>57.8</v>
      </c>
      <c r="R206">
        <f>표1[[#This Row],[차이]]^2</f>
        <v>2.0429905833837998E-3</v>
      </c>
      <c r="S206">
        <f t="shared" si="18"/>
        <v>-10.319840096439858</v>
      </c>
      <c r="T206">
        <f t="shared" si="19"/>
        <v>2.9848631222737608E-24</v>
      </c>
    </row>
    <row r="207" spans="1:20" hidden="1" x14ac:dyDescent="0.3">
      <c r="A207" s="14" t="s">
        <v>134</v>
      </c>
      <c r="B207" s="14">
        <v>10</v>
      </c>
      <c r="C207" s="14">
        <v>47</v>
      </c>
      <c r="D207" s="14">
        <v>10</v>
      </c>
      <c r="E207" s="14">
        <v>77</v>
      </c>
      <c r="F207" s="14">
        <f t="shared" si="16"/>
        <v>1.64</v>
      </c>
      <c r="G207" s="14">
        <f t="shared" si="17"/>
        <v>0.61</v>
      </c>
      <c r="H207" s="14">
        <v>148</v>
      </c>
      <c r="I207" s="6">
        <f>1.3776*EXP(-0.427*표1[[#This Row],[실제/이용자]])</f>
        <v>0.68390439446104201</v>
      </c>
      <c r="J207" s="1">
        <f>ABS(표1[[#This Row],[실제계수]]-표1[[#This Row],[계산값]])</f>
        <v>7.3904394461042022E-2</v>
      </c>
      <c r="K207" s="1" t="b">
        <f>IF(표1[[#This Row],[절댓값]]&lt;0.075,TRUE,FALSE)</f>
        <v>1</v>
      </c>
      <c r="L207" s="9" t="b">
        <f>IF(표1[[#This Row],[절댓값]]&lt;0.05,TRUE,FALSE)</f>
        <v>0</v>
      </c>
      <c r="M207" s="9" t="b">
        <f>IF(표1[[#This Row],[계산값]]&lt;0.75,IF(표1[[#This Row],[계산값]]&gt;0.6,TRUE,FALSE),FALSE)</f>
        <v>1</v>
      </c>
      <c r="N207" s="9" t="b">
        <f>IF(표1[[#This Row],[절댓값]]&lt;0.025,TRUE,FALSE)</f>
        <v>0</v>
      </c>
      <c r="O207" s="9">
        <f>표1[[#This Row],[실제계수]]-표1[[#This Row],[계산값]]</f>
        <v>-7.3904394461042022E-2</v>
      </c>
      <c r="P207" s="9">
        <f>표1[[#This Row],[실제등수]]-표1[[#This Row],[등수]]</f>
        <v>0</v>
      </c>
      <c r="Q207" s="9">
        <f>ROUND(표1[[#This Row],[등수]]/표1[[#This Row],[이용자]],3)*100</f>
        <v>21.3</v>
      </c>
      <c r="R207">
        <f>표1[[#This Row],[차이]]^2</f>
        <v>5.4618595206532986E-3</v>
      </c>
      <c r="S207">
        <f t="shared" si="18"/>
        <v>-16.509939040802831</v>
      </c>
      <c r="T207">
        <f t="shared" si="19"/>
        <v>2.5782825034582513E-60</v>
      </c>
    </row>
    <row r="208" spans="1:20" hidden="1" x14ac:dyDescent="0.3">
      <c r="A208" s="14" t="s">
        <v>139</v>
      </c>
      <c r="B208" s="14">
        <v>9</v>
      </c>
      <c r="C208" s="14">
        <v>43</v>
      </c>
      <c r="D208" s="14">
        <v>12</v>
      </c>
      <c r="E208" s="14">
        <v>84</v>
      </c>
      <c r="F208" s="14">
        <f t="shared" si="16"/>
        <v>1.95</v>
      </c>
      <c r="G208" s="14">
        <f t="shared" si="17"/>
        <v>0.68300000000000005</v>
      </c>
      <c r="H208" s="14">
        <v>149</v>
      </c>
      <c r="I208" s="6">
        <f>1.3776*EXP(-0.427*표1[[#This Row],[실제/이용자]])</f>
        <v>0.59911174522115673</v>
      </c>
      <c r="J208" s="1">
        <f>ABS(표1[[#This Row],[실제계수]]-표1[[#This Row],[계산값]])</f>
        <v>8.3888254778843319E-2</v>
      </c>
      <c r="K208" s="1" t="b">
        <f>IF(표1[[#This Row],[절댓값]]&lt;0.075,TRUE,FALSE)</f>
        <v>0</v>
      </c>
      <c r="L208" s="9" t="b">
        <f>IF(표1[[#This Row],[절댓값]]&lt;0.05,TRUE,FALSE)</f>
        <v>0</v>
      </c>
      <c r="M208" s="9" t="b">
        <f>IF(표1[[#This Row],[계산값]]&lt;0.75,IF(표1[[#This Row],[계산값]]&gt;0.6,TRUE,FALSE),FALSE)</f>
        <v>0</v>
      </c>
      <c r="N208" s="9" t="b">
        <f>IF(표1[[#This Row],[절댓값]]&lt;0.025,TRUE,FALSE)</f>
        <v>0</v>
      </c>
      <c r="O208" s="9">
        <f>표1[[#This Row],[실제계수]]-표1[[#This Row],[계산값]]</f>
        <v>8.3888254778843319E-2</v>
      </c>
      <c r="P208" s="9">
        <f>표1[[#This Row],[실제등수]]-표1[[#This Row],[등수]]</f>
        <v>3</v>
      </c>
      <c r="Q208" s="9">
        <f>ROUND(표1[[#This Row],[등수]]/표1[[#This Row],[이용자]],3)*100</f>
        <v>20.9</v>
      </c>
      <c r="R208">
        <f>표1[[#This Row],[차이]]^2</f>
        <v>7.0372392898401291E-3</v>
      </c>
      <c r="S208">
        <f t="shared" si="18"/>
        <v>17.51737729479947</v>
      </c>
      <c r="T208">
        <f t="shared" si="19"/>
        <v>9.277518854309581E-68</v>
      </c>
    </row>
    <row r="209" spans="1:20" hidden="1" x14ac:dyDescent="0.3">
      <c r="A209" s="1" t="s">
        <v>139</v>
      </c>
      <c r="B209" s="1">
        <v>14</v>
      </c>
      <c r="C209" s="1">
        <v>43</v>
      </c>
      <c r="D209" s="1">
        <v>17</v>
      </c>
      <c r="E209" s="1">
        <v>84</v>
      </c>
      <c r="F209" s="14">
        <f t="shared" si="16"/>
        <v>1.95</v>
      </c>
      <c r="G209" s="14">
        <f t="shared" si="17"/>
        <v>0.622</v>
      </c>
      <c r="H209" s="14">
        <v>150</v>
      </c>
      <c r="I209" s="6">
        <f>1.3776*EXP(-0.427*표1[[#This Row],[실제/이용자]])</f>
        <v>0.59911174522115673</v>
      </c>
      <c r="J209" s="9">
        <f>ABS(표1[[#This Row],[실제계수]]-표1[[#This Row],[계산값]])</f>
        <v>2.2888254778843264E-2</v>
      </c>
      <c r="K209" s="9" t="b">
        <f>IF(표1[[#This Row],[절댓값]]&lt;0.075,TRUE,FALSE)</f>
        <v>1</v>
      </c>
      <c r="L209" s="9" t="b">
        <f>IF(표1[[#This Row],[절댓값]]&lt;0.05,TRUE,FALSE)</f>
        <v>1</v>
      </c>
      <c r="M209" s="9" t="b">
        <f>IF(표1[[#This Row],[계산값]]&lt;0.75,IF(표1[[#This Row],[계산값]]&gt;0.6,TRUE,FALSE),FALSE)</f>
        <v>0</v>
      </c>
      <c r="N209" s="9" t="b">
        <f>IF(표1[[#This Row],[절댓값]]&lt;0.025,TRUE,FALSE)</f>
        <v>1</v>
      </c>
      <c r="O209" s="9">
        <f>표1[[#This Row],[실제계수]]-표1[[#This Row],[계산값]]</f>
        <v>2.2888254778843264E-2</v>
      </c>
      <c r="P209" s="9">
        <f>표1[[#This Row],[실제등수]]-표1[[#This Row],[등수]]</f>
        <v>3</v>
      </c>
      <c r="Q209" s="9">
        <f>ROUND(표1[[#This Row],[등수]]/표1[[#This Row],[이용자]],3)*100</f>
        <v>32.6</v>
      </c>
      <c r="R209">
        <f>표1[[#This Row],[차이]]^2</f>
        <v>5.2387220682124154E-4</v>
      </c>
      <c r="S209">
        <f t="shared" si="18"/>
        <v>4.3629857152766718</v>
      </c>
      <c r="T209">
        <f t="shared" si="19"/>
        <v>2.9334076153535732E-5</v>
      </c>
    </row>
    <row r="210" spans="1:20" hidden="1" x14ac:dyDescent="0.3">
      <c r="A210" s="14" t="s">
        <v>140</v>
      </c>
      <c r="B210" s="14">
        <v>13</v>
      </c>
      <c r="C210" s="14">
        <v>49</v>
      </c>
      <c r="D210" s="14">
        <v>15</v>
      </c>
      <c r="E210" s="14">
        <v>78</v>
      </c>
      <c r="F210" s="14">
        <f t="shared" si="16"/>
        <v>1.59</v>
      </c>
      <c r="G210" s="14">
        <f t="shared" si="17"/>
        <v>0.72499999999999998</v>
      </c>
      <c r="H210" s="14">
        <v>151</v>
      </c>
      <c r="I210" s="6">
        <f>1.3776*EXP(-0.427*표1[[#This Row],[실제/이용자]])</f>
        <v>0.69866273800562839</v>
      </c>
      <c r="J210" s="1">
        <f>ABS(표1[[#This Row],[실제계수]]-표1[[#This Row],[계산값]])</f>
        <v>2.6337261994371586E-2</v>
      </c>
      <c r="K210" s="1" t="b">
        <f>IF(표1[[#This Row],[절댓값]]&lt;0.075,TRUE,FALSE)</f>
        <v>1</v>
      </c>
      <c r="L210" s="9" t="b">
        <f>IF(표1[[#This Row],[절댓값]]&lt;0.05,TRUE,FALSE)</f>
        <v>1</v>
      </c>
      <c r="M210" s="9" t="b">
        <f>IF(표1[[#This Row],[계산값]]&lt;0.75,IF(표1[[#This Row],[계산값]]&gt;0.6,TRUE,FALSE),FALSE)</f>
        <v>1</v>
      </c>
      <c r="N210" s="9" t="b">
        <f>IF(표1[[#This Row],[절댓값]]&lt;0.025,TRUE,FALSE)</f>
        <v>0</v>
      </c>
      <c r="O210" s="9">
        <f>표1[[#This Row],[실제계수]]-표1[[#This Row],[계산값]]</f>
        <v>2.6337261994371586E-2</v>
      </c>
      <c r="P210" s="9">
        <f>표1[[#This Row],[실제등수]]-표1[[#This Row],[등수]]</f>
        <v>2</v>
      </c>
      <c r="Q210" s="9">
        <f>ROUND(표1[[#This Row],[등수]]/표1[[#This Row],[이용자]],3)*100</f>
        <v>26.5</v>
      </c>
      <c r="R210">
        <f>표1[[#This Row],[차이]]^2</f>
        <v>6.9365136936016993E-4</v>
      </c>
      <c r="S210">
        <f t="shared" si="18"/>
        <v>5.1067495099268214</v>
      </c>
      <c r="T210">
        <f t="shared" si="19"/>
        <v>8.6686393363430385E-7</v>
      </c>
    </row>
    <row r="211" spans="1:20" hidden="1" x14ac:dyDescent="0.3">
      <c r="A211" s="14" t="s">
        <v>140</v>
      </c>
      <c r="B211" s="1">
        <v>24</v>
      </c>
      <c r="C211" s="1">
        <v>49</v>
      </c>
      <c r="D211" s="1">
        <v>28</v>
      </c>
      <c r="E211" s="1">
        <v>78</v>
      </c>
      <c r="F211" s="14">
        <f t="shared" si="16"/>
        <v>1.59</v>
      </c>
      <c r="G211" s="14">
        <f t="shared" si="17"/>
        <v>0.73299999999999998</v>
      </c>
      <c r="H211" s="14">
        <v>152</v>
      </c>
      <c r="I211" s="6">
        <f>1.3776*EXP(-0.427*표1[[#This Row],[실제/이용자]])</f>
        <v>0.69866273800562839</v>
      </c>
      <c r="J211" s="1">
        <f>ABS(표1[[#This Row],[실제계수]]-표1[[#This Row],[계산값]])</f>
        <v>3.4337261994371593E-2</v>
      </c>
      <c r="K211" s="1" t="b">
        <f>IF(표1[[#This Row],[절댓값]]&lt;0.075,TRUE,FALSE)</f>
        <v>1</v>
      </c>
      <c r="L211" s="9" t="b">
        <f>IF(표1[[#This Row],[절댓값]]&lt;0.05,TRUE,FALSE)</f>
        <v>1</v>
      </c>
      <c r="M211" s="9" t="b">
        <f>IF(표1[[#This Row],[계산값]]&lt;0.75,IF(표1[[#This Row],[계산값]]&gt;0.6,TRUE,FALSE),FALSE)</f>
        <v>1</v>
      </c>
      <c r="N211" s="9" t="b">
        <f>IF(표1[[#This Row],[절댓값]]&lt;0.025,TRUE,FALSE)</f>
        <v>0</v>
      </c>
      <c r="O211" s="9">
        <f>표1[[#This Row],[실제계수]]-표1[[#This Row],[계산값]]</f>
        <v>3.4337261994371593E-2</v>
      </c>
      <c r="P211" s="9">
        <f>표1[[#This Row],[실제등수]]-표1[[#This Row],[등수]]</f>
        <v>4</v>
      </c>
      <c r="Q211" s="9">
        <f>ROUND(표1[[#This Row],[등수]]/표1[[#This Row],[이용자]],3)*100</f>
        <v>49</v>
      </c>
      <c r="R211">
        <f>표1[[#This Row],[차이]]^2</f>
        <v>1.1790475612701158E-3</v>
      </c>
      <c r="S211">
        <f t="shared" si="18"/>
        <v>6.8319156187166961</v>
      </c>
      <c r="T211">
        <f t="shared" si="19"/>
        <v>2.9211050284635117E-11</v>
      </c>
    </row>
    <row r="212" spans="1:20" hidden="1" x14ac:dyDescent="0.3">
      <c r="A212" s="1" t="s">
        <v>141</v>
      </c>
      <c r="B212" s="1">
        <v>8</v>
      </c>
      <c r="C212" s="1">
        <v>40</v>
      </c>
      <c r="D212" s="1">
        <v>12</v>
      </c>
      <c r="E212" s="1">
        <v>120</v>
      </c>
      <c r="F212" s="14">
        <f t="shared" si="16"/>
        <v>3</v>
      </c>
      <c r="G212" s="14">
        <f t="shared" si="17"/>
        <v>0.5</v>
      </c>
      <c r="H212" s="14">
        <v>153</v>
      </c>
      <c r="I212" s="6">
        <f>1.3776*EXP(-0.427*표1[[#This Row],[실제/이용자]])</f>
        <v>0.38264135236748709</v>
      </c>
      <c r="J212" s="9">
        <f>ABS(표1[[#This Row],[실제계수]]-표1[[#This Row],[계산값]])</f>
        <v>0.11735864763251291</v>
      </c>
      <c r="K212" s="9" t="b">
        <f>IF(표1[[#This Row],[절댓값]]&lt;0.075,TRUE,FALSE)</f>
        <v>0</v>
      </c>
      <c r="L212" s="9" t="b">
        <f>IF(표1[[#This Row],[절댓값]]&lt;0.05,TRUE,FALSE)</f>
        <v>0</v>
      </c>
      <c r="M212" s="9" t="b">
        <f>IF(표1[[#This Row],[계산값]]&lt;0.75,IF(표1[[#This Row],[계산값]]&gt;0.6,TRUE,FALSE),FALSE)</f>
        <v>0</v>
      </c>
      <c r="N212" s="9" t="b">
        <f>IF(표1[[#This Row],[절댓값]]&lt;0.025,TRUE,FALSE)</f>
        <v>0</v>
      </c>
      <c r="O212" s="9">
        <f>표1[[#This Row],[실제계수]]-표1[[#This Row],[계산값]]</f>
        <v>0.11735864763251291</v>
      </c>
      <c r="P212" s="9">
        <f>표1[[#This Row],[실제등수]]-표1[[#This Row],[등수]]</f>
        <v>4</v>
      </c>
      <c r="Q212" s="9">
        <f>ROUND(표1[[#This Row],[등수]]/표1[[#This Row],[이용자]],3)*100</f>
        <v>20</v>
      </c>
      <c r="R212">
        <f>표1[[#This Row],[차이]]^2</f>
        <v>1.3773052174132329E-2</v>
      </c>
      <c r="S212">
        <f t="shared" si="18"/>
        <v>24.735125719678667</v>
      </c>
      <c r="T212">
        <f t="shared" si="19"/>
        <v>5.5524637259493748E-134</v>
      </c>
    </row>
    <row r="213" spans="1:20" hidden="1" x14ac:dyDescent="0.3">
      <c r="A213" s="1" t="s">
        <v>142</v>
      </c>
      <c r="B213" s="1">
        <v>14</v>
      </c>
      <c r="C213" s="1">
        <v>42</v>
      </c>
      <c r="D213" s="1">
        <v>15</v>
      </c>
      <c r="E213" s="1">
        <v>143</v>
      </c>
      <c r="F213" s="14">
        <f t="shared" si="16"/>
        <v>3.4</v>
      </c>
      <c r="G213" s="14">
        <f t="shared" si="17"/>
        <v>0.315</v>
      </c>
      <c r="H213" s="14">
        <v>154</v>
      </c>
      <c r="I213" s="6">
        <f>1.3776*EXP(-0.427*표1[[#This Row],[실제/이용자]])</f>
        <v>0.32256289280540729</v>
      </c>
      <c r="J213" s="1">
        <f>ABS(표1[[#This Row],[실제계수]]-표1[[#This Row],[계산값]])</f>
        <v>7.5628928054072841E-3</v>
      </c>
      <c r="K213" s="1" t="b">
        <f>IF(표1[[#This Row],[절댓값]]&lt;0.075,TRUE,FALSE)</f>
        <v>1</v>
      </c>
      <c r="L213" s="9" t="b">
        <f>IF(표1[[#This Row],[절댓값]]&lt;0.05,TRUE,FALSE)</f>
        <v>1</v>
      </c>
      <c r="M213" s="9" t="b">
        <f>IF(표1[[#This Row],[계산값]]&lt;0.75,IF(표1[[#This Row],[계산값]]&gt;0.6,TRUE,FALSE),FALSE)</f>
        <v>0</v>
      </c>
      <c r="N213" s="9" t="b">
        <f>IF(표1[[#This Row],[절댓값]]&lt;0.025,TRUE,FALSE)</f>
        <v>1</v>
      </c>
      <c r="O213" s="9">
        <f>표1[[#This Row],[실제계수]]-표1[[#This Row],[계산값]]</f>
        <v>-7.5628928054072841E-3</v>
      </c>
      <c r="P213" s="9">
        <f>표1[[#This Row],[실제등수]]-표1[[#This Row],[등수]]</f>
        <v>1</v>
      </c>
      <c r="Q213" s="9">
        <f>ROUND(표1[[#This Row],[등수]]/표1[[#This Row],[이용자]],3)*100</f>
        <v>33.300000000000004</v>
      </c>
      <c r="R213">
        <f>표1[[#This Row],[차이]]^2</f>
        <v>5.7197347586081263E-5</v>
      </c>
      <c r="S213">
        <f t="shared" si="18"/>
        <v>-2.203675257986788</v>
      </c>
      <c r="T213">
        <f t="shared" si="19"/>
        <v>3.5188679453603586E-2</v>
      </c>
    </row>
    <row r="214" spans="1:20" hidden="1" x14ac:dyDescent="0.3">
      <c r="A214" s="1" t="s">
        <v>143</v>
      </c>
      <c r="B214" s="1">
        <v>6</v>
      </c>
      <c r="C214" s="1">
        <v>32</v>
      </c>
      <c r="D214" s="1">
        <v>6</v>
      </c>
      <c r="E214" s="1">
        <v>124</v>
      </c>
      <c r="F214" s="14">
        <f t="shared" si="16"/>
        <v>3.88</v>
      </c>
      <c r="G214" s="14">
        <f t="shared" si="17"/>
        <v>0.25800000000000001</v>
      </c>
      <c r="H214" s="14">
        <v>155</v>
      </c>
      <c r="I214" s="6">
        <f>1.3776*EXP(-0.427*표1[[#This Row],[실제/이용자]])</f>
        <v>0.26278550620785052</v>
      </c>
      <c r="J214" s="9">
        <f>ABS(표1[[#This Row],[실제계수]]-표1[[#This Row],[계산값]])</f>
        <v>4.7855062078505095E-3</v>
      </c>
      <c r="K214" s="9" t="b">
        <f>IF(표1[[#This Row],[절댓값]]&lt;0.075,TRUE,FALSE)</f>
        <v>1</v>
      </c>
      <c r="L214" s="9" t="b">
        <f>IF(표1[[#This Row],[절댓값]]&lt;0.05,TRUE,FALSE)</f>
        <v>1</v>
      </c>
      <c r="M214" s="9" t="b">
        <f>IF(표1[[#This Row],[계산값]]&lt;0.75,IF(표1[[#This Row],[계산값]]&gt;0.6,TRUE,FALSE),FALSE)</f>
        <v>0</v>
      </c>
      <c r="N214" s="9" t="b">
        <f>IF(표1[[#This Row],[절댓값]]&lt;0.025,TRUE,FALSE)</f>
        <v>1</v>
      </c>
      <c r="O214" s="9">
        <f>표1[[#This Row],[실제계수]]-표1[[#This Row],[계산값]]</f>
        <v>-4.7855062078505095E-3</v>
      </c>
      <c r="P214" s="9">
        <f>표1[[#This Row],[실제등수]]-표1[[#This Row],[등수]]</f>
        <v>0</v>
      </c>
      <c r="Q214" s="9">
        <f>ROUND(표1[[#This Row],[등수]]/표1[[#This Row],[이용자]],3)*100</f>
        <v>18.8</v>
      </c>
      <c r="R214">
        <f>표1[[#This Row],[차이]]^2</f>
        <v>2.2901069665375763E-5</v>
      </c>
      <c r="S214">
        <f>(O214-$R$55)/$S$57</f>
        <v>-1.604743604347767</v>
      </c>
      <c r="T214">
        <f t="shared" si="19"/>
        <v>0.11008091958407952</v>
      </c>
    </row>
    <row r="215" spans="1:20" hidden="1" x14ac:dyDescent="0.3">
      <c r="A215" s="14" t="s">
        <v>144</v>
      </c>
      <c r="B215" s="14">
        <v>6</v>
      </c>
      <c r="C215" s="14">
        <v>16</v>
      </c>
      <c r="D215" s="14">
        <v>6</v>
      </c>
      <c r="E215" s="14">
        <v>25</v>
      </c>
      <c r="F215" s="14">
        <f t="shared" si="16"/>
        <v>1.56</v>
      </c>
      <c r="G215" s="14">
        <f t="shared" si="17"/>
        <v>0.64</v>
      </c>
      <c r="H215" s="14">
        <v>156</v>
      </c>
      <c r="I215" s="6">
        <f>1.3776*EXP(-0.427*표1[[#This Row],[실제/이용자]])</f>
        <v>0.70767017715375824</v>
      </c>
      <c r="J215" s="1">
        <f>ABS(표1[[#This Row],[실제계수]]-표1[[#This Row],[계산값]])</f>
        <v>6.7670177153758226E-2</v>
      </c>
      <c r="K215" s="1" t="b">
        <f>IF(표1[[#This Row],[절댓값]]&lt;0.075,TRUE,FALSE)</f>
        <v>1</v>
      </c>
      <c r="L215" s="9" t="b">
        <f>IF(표1[[#This Row],[절댓값]]&lt;0.05,TRUE,FALSE)</f>
        <v>0</v>
      </c>
      <c r="M215" s="9" t="b">
        <f>IF(표1[[#This Row],[계산값]]&lt;0.75,IF(표1[[#This Row],[계산값]]&gt;0.6,TRUE,FALSE),FALSE)</f>
        <v>1</v>
      </c>
      <c r="N215" s="9" t="b">
        <f>IF(표1[[#This Row],[절댓값]]&lt;0.025,TRUE,FALSE)</f>
        <v>0</v>
      </c>
      <c r="O215" s="9">
        <f>표1[[#This Row],[실제계수]]-표1[[#This Row],[계산값]]</f>
        <v>-6.7670177153758226E-2</v>
      </c>
      <c r="P215" s="9">
        <f>표1[[#This Row],[실제등수]]-표1[[#This Row],[등수]]</f>
        <v>0</v>
      </c>
      <c r="Q215" s="9">
        <f>ROUND(표1[[#This Row],[등수]]/표1[[#This Row],[이용자]],3)*100</f>
        <v>37.5</v>
      </c>
      <c r="R215">
        <f>표1[[#This Row],[차이]]^2</f>
        <v>4.579252876021022E-3</v>
      </c>
      <c r="S215">
        <f t="shared" ref="S215" si="20">(O215-$R$55)/$S$57</f>
        <v>-15.165556489133172</v>
      </c>
      <c r="T215">
        <f t="shared" si="19"/>
        <v>4.553287032873506E-51</v>
      </c>
    </row>
    <row r="216" spans="1:20" hidden="1" x14ac:dyDescent="0.3">
      <c r="A216" s="1"/>
      <c r="F216" s="1"/>
      <c r="G216" s="1"/>
      <c r="H216" s="14"/>
      <c r="I216" s="1"/>
      <c r="J216" s="1"/>
      <c r="K216" s="1"/>
      <c r="L216" s="1"/>
      <c r="M216" s="9"/>
      <c r="N216" s="9"/>
      <c r="O216" s="9"/>
      <c r="P216" s="9"/>
      <c r="Q216" s="9"/>
    </row>
    <row r="217" spans="1:20" hidden="1" x14ac:dyDescent="0.3">
      <c r="A217" s="1"/>
      <c r="F217" s="1"/>
      <c r="G217" s="1"/>
      <c r="H217" s="1"/>
      <c r="I217" s="1"/>
      <c r="J217" s="1"/>
      <c r="K217" s="1"/>
      <c r="L217" s="1"/>
      <c r="M217" s="9"/>
      <c r="N217" s="9"/>
      <c r="O217" s="9"/>
      <c r="P217" s="9"/>
      <c r="Q217" s="9"/>
    </row>
    <row r="218" spans="1:20" hidden="1" x14ac:dyDescent="0.3">
      <c r="A218" s="1"/>
      <c r="F218" s="1"/>
      <c r="G218" s="1"/>
      <c r="H218" s="1"/>
      <c r="I218" s="1"/>
      <c r="J218" s="1"/>
      <c r="K218" s="1"/>
      <c r="L218" s="1"/>
      <c r="M218" s="9"/>
      <c r="N218" s="9"/>
      <c r="O218" s="9"/>
      <c r="P218" s="9"/>
      <c r="Q218" s="9"/>
    </row>
    <row r="219" spans="1:20" hidden="1" x14ac:dyDescent="0.3">
      <c r="A219" s="1"/>
      <c r="F219" s="1"/>
      <c r="G219" s="1"/>
      <c r="H219" s="1"/>
      <c r="I219" s="1"/>
      <c r="J219" s="1"/>
      <c r="K219" s="1"/>
      <c r="L219" s="1"/>
      <c r="M219" s="9"/>
      <c r="N219" s="9"/>
      <c r="O219" s="9"/>
      <c r="P219" s="9"/>
      <c r="Q219" s="9"/>
    </row>
    <row r="220" spans="1:20" hidden="1" x14ac:dyDescent="0.3">
      <c r="A220" s="1"/>
      <c r="F220" s="1"/>
      <c r="G220" s="1"/>
      <c r="H220" s="14"/>
      <c r="I220" s="1"/>
      <c r="J220" s="1"/>
      <c r="K220" s="1"/>
      <c r="L220" s="1"/>
      <c r="M220" s="9"/>
      <c r="N220" s="9"/>
      <c r="O220" s="9"/>
      <c r="P220" s="9"/>
      <c r="Q220" s="9"/>
    </row>
    <row r="221" spans="1:20" hidden="1" x14ac:dyDescent="0.3">
      <c r="A221" s="1"/>
      <c r="F221" s="1"/>
      <c r="G221" s="1"/>
      <c r="H221" s="1"/>
      <c r="I221" s="1"/>
      <c r="J221" s="1"/>
      <c r="K221" s="1"/>
      <c r="L221" s="1"/>
      <c r="M221" s="9"/>
      <c r="N221" s="9"/>
      <c r="O221" s="9"/>
      <c r="P221" s="9"/>
      <c r="Q221" s="9"/>
    </row>
    <row r="222" spans="1:20" hidden="1" x14ac:dyDescent="0.3">
      <c r="A222" s="1"/>
      <c r="F222" s="1"/>
      <c r="G222" s="1"/>
      <c r="H222" s="1"/>
      <c r="I222" s="1"/>
      <c r="J222" s="1"/>
      <c r="K222" s="1"/>
      <c r="L222" s="1"/>
      <c r="M222" s="9"/>
      <c r="N222" s="9"/>
      <c r="O222" s="9"/>
      <c r="P222" s="9"/>
      <c r="Q222" s="9"/>
    </row>
    <row r="223" spans="1:20" hidden="1" x14ac:dyDescent="0.3">
      <c r="A223" s="1"/>
      <c r="F223" s="1"/>
      <c r="G223" s="1"/>
      <c r="H223" s="1"/>
      <c r="I223" s="1"/>
      <c r="J223" s="1"/>
      <c r="K223" s="1"/>
      <c r="L223" s="1"/>
      <c r="M223" s="9"/>
      <c r="N223" s="9"/>
      <c r="O223" s="9"/>
      <c r="P223" s="9"/>
      <c r="Q223" s="9"/>
    </row>
    <row r="224" spans="1:20" hidden="1" x14ac:dyDescent="0.3">
      <c r="A224" s="1"/>
      <c r="F224" s="1"/>
      <c r="G224" s="1"/>
      <c r="H224" s="14"/>
      <c r="I224" s="1"/>
      <c r="J224" s="1"/>
      <c r="K224" s="1"/>
      <c r="L224" s="1"/>
      <c r="M224" s="9"/>
      <c r="N224" s="9"/>
      <c r="O224" s="9"/>
      <c r="P224" s="9"/>
      <c r="Q224" s="9"/>
    </row>
    <row r="225" spans="1:17" hidden="1" x14ac:dyDescent="0.3">
      <c r="A225" s="1"/>
      <c r="F225" s="1"/>
      <c r="G225" s="1"/>
      <c r="H225" s="1"/>
      <c r="I225" s="1"/>
      <c r="J225" s="1"/>
      <c r="K225" s="1"/>
      <c r="L225" s="1"/>
      <c r="M225" s="9"/>
      <c r="N225" s="9"/>
      <c r="O225" s="9"/>
      <c r="P225" s="9"/>
      <c r="Q225" s="9"/>
    </row>
    <row r="226" spans="1:17" hidden="1" x14ac:dyDescent="0.3">
      <c r="A226" s="1"/>
      <c r="F226" s="1"/>
      <c r="G226" s="1"/>
      <c r="H226" s="1"/>
      <c r="I226" s="1"/>
      <c r="J226" s="1"/>
      <c r="K226" s="1"/>
      <c r="L226" s="1"/>
      <c r="M226" s="9"/>
      <c r="N226" s="9"/>
      <c r="O226" s="9"/>
      <c r="P226" s="9"/>
      <c r="Q226" s="9"/>
    </row>
    <row r="227" spans="1:17" hidden="1" x14ac:dyDescent="0.3">
      <c r="A227" s="1"/>
      <c r="F227" s="1"/>
      <c r="G227" s="1"/>
      <c r="H227" s="1"/>
      <c r="I227" s="1"/>
      <c r="J227" s="1"/>
      <c r="K227" s="1"/>
      <c r="L227" s="1"/>
      <c r="M227" s="9"/>
      <c r="N227" s="9"/>
      <c r="O227" s="9"/>
      <c r="P227" s="9"/>
      <c r="Q227" s="9"/>
    </row>
    <row r="228" spans="1:17" hidden="1" x14ac:dyDescent="0.3">
      <c r="A228" s="1"/>
      <c r="F228" s="1"/>
      <c r="G228" s="1"/>
      <c r="H228" s="14"/>
      <c r="I228" s="1"/>
      <c r="J228" s="1"/>
      <c r="K228" s="1"/>
      <c r="L228" s="1"/>
      <c r="M228" s="9"/>
      <c r="N228" s="9"/>
      <c r="O228" s="9"/>
      <c r="P228" s="9"/>
      <c r="Q228" s="9"/>
    </row>
    <row r="229" spans="1:17" hidden="1" x14ac:dyDescent="0.3">
      <c r="A229" s="1"/>
      <c r="F229" s="1"/>
      <c r="G229" s="1"/>
      <c r="H229" s="1"/>
      <c r="I229" s="1"/>
      <c r="J229" s="1"/>
      <c r="K229" s="1"/>
      <c r="L229" s="1"/>
      <c r="M229" s="9"/>
      <c r="N229" s="9"/>
      <c r="O229" s="9"/>
      <c r="P229" s="9"/>
      <c r="Q229" s="9"/>
    </row>
    <row r="230" spans="1:17" hidden="1" x14ac:dyDescent="0.3">
      <c r="A230" s="1"/>
      <c r="F230" s="1"/>
      <c r="G230" s="1"/>
      <c r="H230" s="1"/>
      <c r="I230" s="1"/>
      <c r="J230" s="1"/>
      <c r="K230" s="1"/>
      <c r="L230" s="1"/>
      <c r="M230" s="9"/>
      <c r="N230" s="9"/>
      <c r="O230" s="9"/>
      <c r="P230" s="9"/>
      <c r="Q230" s="9"/>
    </row>
    <row r="231" spans="1:17" hidden="1" x14ac:dyDescent="0.3">
      <c r="A231" s="1"/>
      <c r="F231" s="1"/>
      <c r="G231" s="1"/>
      <c r="H231" s="1"/>
      <c r="I231" s="1"/>
      <c r="J231" s="1"/>
      <c r="K231" s="1"/>
      <c r="L231" s="1"/>
      <c r="M231" s="9"/>
      <c r="N231" s="9"/>
      <c r="O231" s="9"/>
      <c r="P231" s="9"/>
      <c r="Q231" s="9"/>
    </row>
    <row r="232" spans="1:17" hidden="1" x14ac:dyDescent="0.3">
      <c r="A232" s="1"/>
      <c r="F232" s="1"/>
      <c r="G232" s="1"/>
      <c r="H232" s="14"/>
      <c r="I232" s="1"/>
      <c r="J232" s="1"/>
      <c r="K232" s="1"/>
      <c r="L232" s="1"/>
      <c r="M232" s="9"/>
      <c r="N232" s="9"/>
      <c r="O232" s="9"/>
      <c r="P232" s="9"/>
      <c r="Q232" s="9"/>
    </row>
    <row r="233" spans="1:17" hidden="1" x14ac:dyDescent="0.3">
      <c r="A233" s="1"/>
      <c r="F233" s="1"/>
      <c r="G233" s="1"/>
      <c r="H233" s="1"/>
      <c r="I233" s="1"/>
      <c r="J233" s="1"/>
      <c r="K233" s="1"/>
      <c r="L233" s="1"/>
      <c r="M233" s="9"/>
      <c r="N233" s="9"/>
      <c r="O233" s="9"/>
      <c r="P233" s="9"/>
      <c r="Q233" s="9"/>
    </row>
    <row r="234" spans="1:17" hidden="1" x14ac:dyDescent="0.3">
      <c r="A234" s="1"/>
      <c r="F234" s="1"/>
      <c r="G234" s="1"/>
      <c r="H234" s="1"/>
      <c r="I234" s="1"/>
      <c r="J234" s="1"/>
      <c r="K234" s="1"/>
      <c r="L234" s="1"/>
      <c r="M234" s="9"/>
      <c r="N234" s="9"/>
      <c r="O234" s="9"/>
      <c r="P234" s="9"/>
      <c r="Q234" s="9"/>
    </row>
    <row r="235" spans="1:17" hidden="1" x14ac:dyDescent="0.3">
      <c r="A235" s="1"/>
      <c r="F235" s="1"/>
      <c r="G235" s="1"/>
      <c r="H235" s="1"/>
      <c r="I235" s="1"/>
      <c r="J235" s="1"/>
      <c r="K235" s="1"/>
      <c r="L235" s="1"/>
      <c r="M235" s="9"/>
      <c r="N235" s="9"/>
      <c r="O235" s="9"/>
      <c r="P235" s="9"/>
      <c r="Q235" s="9"/>
    </row>
    <row r="236" spans="1:17" hidden="1" x14ac:dyDescent="0.3">
      <c r="A236" s="1"/>
      <c r="F236" s="1"/>
      <c r="G236" s="1"/>
      <c r="H236" s="14"/>
      <c r="I236" s="1"/>
      <c r="J236" s="1"/>
      <c r="K236" s="1"/>
      <c r="L236" s="1"/>
      <c r="M236" s="9"/>
      <c r="N236" s="9"/>
      <c r="O236" s="9"/>
      <c r="P236" s="9"/>
      <c r="Q236" s="9"/>
    </row>
    <row r="237" spans="1:17" hidden="1" x14ac:dyDescent="0.3">
      <c r="A237" s="1"/>
      <c r="F237" s="1"/>
      <c r="G237" s="1"/>
      <c r="H237" s="1"/>
      <c r="I237" s="1"/>
      <c r="J237" s="1"/>
      <c r="K237" s="1"/>
      <c r="L237" s="1"/>
      <c r="M237" s="9"/>
      <c r="N237" s="9"/>
      <c r="O237" s="9"/>
      <c r="P237" s="9"/>
      <c r="Q237" s="9"/>
    </row>
    <row r="238" spans="1:17" hidden="1" x14ac:dyDescent="0.3">
      <c r="A238" s="1"/>
      <c r="F238" s="1"/>
      <c r="G238" s="1"/>
      <c r="H238" s="1"/>
      <c r="I238" s="1"/>
      <c r="J238" s="1"/>
      <c r="K238" s="1"/>
      <c r="L238" s="1"/>
      <c r="M238" s="9"/>
      <c r="N238" s="9"/>
      <c r="O238" s="9"/>
      <c r="P238" s="9"/>
      <c r="Q238" s="9"/>
    </row>
    <row r="239" spans="1:17" hidden="1" x14ac:dyDescent="0.3">
      <c r="A239" s="1"/>
      <c r="F239" s="1"/>
      <c r="G239" s="1"/>
      <c r="H239" s="1"/>
      <c r="I239" s="1"/>
      <c r="J239" s="1"/>
      <c r="K239" s="1"/>
      <c r="L239" s="1"/>
      <c r="M239" s="9"/>
      <c r="N239" s="9"/>
      <c r="O239" s="9"/>
      <c r="P239" s="9"/>
      <c r="Q239" s="9"/>
    </row>
    <row r="240" spans="1:17" hidden="1" x14ac:dyDescent="0.3">
      <c r="A240" s="1"/>
      <c r="F240" s="1"/>
      <c r="G240" s="1"/>
      <c r="H240" s="14"/>
      <c r="I240" s="1"/>
      <c r="J240" s="1"/>
      <c r="K240" s="1"/>
      <c r="L240" s="1"/>
      <c r="M240" s="9"/>
      <c r="N240" s="9"/>
      <c r="O240" s="9"/>
      <c r="P240" s="9"/>
      <c r="Q240" s="9"/>
    </row>
    <row r="241" spans="1:17" hidden="1" x14ac:dyDescent="0.3">
      <c r="A241" s="1"/>
      <c r="F241" s="1"/>
      <c r="G241" s="1"/>
      <c r="H241" s="1"/>
      <c r="I241" s="1"/>
      <c r="J241" s="1"/>
      <c r="K241" s="1"/>
      <c r="L241" s="1"/>
      <c r="M241" s="9"/>
      <c r="N241" s="9"/>
      <c r="O241" s="9"/>
      <c r="P241" s="9"/>
      <c r="Q241" s="9"/>
    </row>
    <row r="242" spans="1:17" hidden="1" x14ac:dyDescent="0.3">
      <c r="A242" s="1"/>
      <c r="F242" s="1"/>
      <c r="G242" s="1"/>
      <c r="H242" s="1"/>
      <c r="I242" s="1"/>
      <c r="J242" s="1"/>
      <c r="K242" s="1"/>
      <c r="L242" s="1"/>
      <c r="M242" s="9"/>
      <c r="N242" s="9"/>
      <c r="O242" s="9"/>
      <c r="P242" s="9"/>
      <c r="Q242" s="9"/>
    </row>
    <row r="243" spans="1:17" hidden="1" x14ac:dyDescent="0.3">
      <c r="A243" s="1"/>
      <c r="F243" s="1"/>
      <c r="G243" s="1"/>
      <c r="H243" s="1"/>
      <c r="I243" s="1"/>
      <c r="J243" s="1"/>
      <c r="K243" s="1"/>
      <c r="L243" s="1"/>
      <c r="M243" s="9"/>
      <c r="N243" s="9"/>
      <c r="O243" s="9"/>
      <c r="P243" s="9"/>
      <c r="Q243" s="9"/>
    </row>
    <row r="244" spans="1:17" hidden="1" x14ac:dyDescent="0.3">
      <c r="A244" s="1"/>
      <c r="F244" s="1"/>
      <c r="G244" s="1"/>
      <c r="H244" s="14"/>
      <c r="I244" s="1"/>
      <c r="J244" s="1"/>
      <c r="K244" s="1"/>
      <c r="L244" s="1"/>
      <c r="M244" s="9"/>
      <c r="N244" s="9"/>
      <c r="O244" s="9"/>
      <c r="P244" s="9"/>
      <c r="Q244" s="9"/>
    </row>
    <row r="245" spans="1:17" hidden="1" x14ac:dyDescent="0.3">
      <c r="A245" s="1"/>
      <c r="F245" s="1"/>
      <c r="G245" s="1"/>
      <c r="H245" s="1"/>
      <c r="I245" s="1"/>
      <c r="J245" s="1"/>
      <c r="K245" s="1"/>
      <c r="L245" s="1"/>
      <c r="M245" s="9"/>
      <c r="N245" s="9"/>
      <c r="O245" s="9"/>
      <c r="P245" s="9"/>
      <c r="Q245" s="9"/>
    </row>
    <row r="246" spans="1:17" hidden="1" x14ac:dyDescent="0.3">
      <c r="A246" s="1"/>
      <c r="F246" s="1"/>
      <c r="G246" s="1"/>
      <c r="H246" s="1"/>
      <c r="I246" s="1"/>
      <c r="J246" s="1"/>
      <c r="K246" s="1"/>
      <c r="L246" s="1"/>
      <c r="M246" s="9"/>
      <c r="N246" s="9"/>
      <c r="O246" s="9"/>
      <c r="P246" s="9"/>
      <c r="Q246" s="9"/>
    </row>
    <row r="247" spans="1:17" hidden="1" x14ac:dyDescent="0.3">
      <c r="A247" s="1"/>
      <c r="F247" s="1"/>
      <c r="G247" s="1"/>
      <c r="H247" s="1"/>
      <c r="I247" s="1"/>
      <c r="J247" s="1"/>
      <c r="K247" s="1"/>
      <c r="L247" s="1"/>
      <c r="M247" s="9"/>
      <c r="N247" s="9"/>
      <c r="O247" s="9"/>
      <c r="P247" s="9"/>
      <c r="Q247" s="9"/>
    </row>
    <row r="248" spans="1:17" hidden="1" x14ac:dyDescent="0.3">
      <c r="A248" s="1"/>
      <c r="F248" s="1"/>
      <c r="G248" s="1"/>
      <c r="H248" s="14"/>
      <c r="I248" s="1"/>
      <c r="J248" s="1"/>
      <c r="K248" s="1"/>
      <c r="L248" s="1"/>
      <c r="M248" s="9"/>
      <c r="N248" s="9"/>
      <c r="O248" s="9"/>
      <c r="P248" s="9"/>
      <c r="Q248" s="9"/>
    </row>
    <row r="249" spans="1:17" hidden="1" x14ac:dyDescent="0.3">
      <c r="A249" s="1"/>
      <c r="F249" s="1"/>
      <c r="G249" s="1"/>
      <c r="H249" s="1"/>
      <c r="I249" s="1"/>
      <c r="J249" s="1"/>
      <c r="K249" s="1"/>
      <c r="L249" s="1"/>
      <c r="M249" s="9"/>
      <c r="N249" s="9"/>
      <c r="O249" s="9"/>
      <c r="P249" s="9"/>
      <c r="Q249" s="9"/>
    </row>
    <row r="250" spans="1:17" hidden="1" x14ac:dyDescent="0.3">
      <c r="A250" s="1"/>
      <c r="F250" s="1"/>
      <c r="G250" s="1"/>
      <c r="H250" s="1"/>
      <c r="I250" s="1"/>
      <c r="J250" s="1"/>
      <c r="K250" s="1"/>
      <c r="L250" s="1"/>
      <c r="M250" s="9"/>
      <c r="N250" s="9"/>
      <c r="O250" s="9"/>
      <c r="P250" s="9"/>
      <c r="Q250" s="9"/>
    </row>
    <row r="251" spans="1:17" hidden="1" x14ac:dyDescent="0.3">
      <c r="A251" s="1"/>
      <c r="F251" s="1"/>
      <c r="G251" s="1"/>
      <c r="H251" s="1"/>
      <c r="I251" s="1"/>
      <c r="J251" s="1"/>
      <c r="K251" s="1"/>
      <c r="L251" s="1"/>
      <c r="M251" s="9"/>
      <c r="N251" s="9"/>
      <c r="O251" s="9"/>
      <c r="P251" s="9"/>
      <c r="Q251" s="9"/>
    </row>
    <row r="252" spans="1:17" hidden="1" x14ac:dyDescent="0.3">
      <c r="A252" s="1"/>
      <c r="F252" s="1"/>
      <c r="G252" s="1"/>
      <c r="H252" s="14"/>
      <c r="I252" s="1"/>
      <c r="J252" s="1"/>
      <c r="K252" s="1"/>
      <c r="L252" s="1"/>
      <c r="M252" s="9"/>
      <c r="N252" s="9"/>
      <c r="O252" s="9"/>
      <c r="P252" s="9"/>
      <c r="Q252" s="9"/>
    </row>
    <row r="253" spans="1:17" hidden="1" x14ac:dyDescent="0.3">
      <c r="A253" s="1"/>
      <c r="F253" s="1"/>
      <c r="G253" s="1"/>
      <c r="H253" s="1"/>
      <c r="I253" s="1"/>
      <c r="J253" s="1"/>
      <c r="K253" s="1"/>
      <c r="L253" s="1"/>
      <c r="M253" s="9"/>
      <c r="N253" s="9"/>
      <c r="O253" s="9"/>
      <c r="P253" s="9"/>
      <c r="Q253" s="9"/>
    </row>
    <row r="254" spans="1:17" hidden="1" x14ac:dyDescent="0.3">
      <c r="A254" s="1"/>
      <c r="F254" s="1"/>
      <c r="G254" s="1"/>
      <c r="H254" s="1"/>
      <c r="I254" s="1"/>
      <c r="J254" s="1"/>
      <c r="K254" s="1"/>
      <c r="L254" s="1"/>
      <c r="M254" s="9"/>
      <c r="N254" s="9"/>
      <c r="O254" s="9"/>
      <c r="P254" s="9"/>
      <c r="Q254" s="9"/>
    </row>
    <row r="255" spans="1:17" hidden="1" x14ac:dyDescent="0.3">
      <c r="A255" s="1"/>
      <c r="F255" s="1"/>
      <c r="G255" s="1"/>
      <c r="H255" s="1"/>
      <c r="I255" s="1"/>
      <c r="J255" s="1"/>
      <c r="K255" s="1"/>
      <c r="L255" s="1"/>
      <c r="M255" s="9"/>
      <c r="N255" s="9"/>
      <c r="O255" s="9"/>
      <c r="P255" s="9"/>
      <c r="Q255" s="9"/>
    </row>
    <row r="256" spans="1:17" hidden="1" x14ac:dyDescent="0.3">
      <c r="A256" s="1"/>
      <c r="F256" s="1"/>
      <c r="G256" s="1"/>
      <c r="H256" s="14"/>
      <c r="I256" s="1"/>
      <c r="J256" s="1"/>
      <c r="K256" s="1"/>
      <c r="L256" s="1"/>
      <c r="M256" s="9"/>
      <c r="N256" s="9"/>
      <c r="O256" s="9"/>
      <c r="P256" s="9"/>
      <c r="Q256" s="9"/>
    </row>
    <row r="257" spans="1:17" hidden="1" x14ac:dyDescent="0.3">
      <c r="A257" s="1"/>
      <c r="F257" s="1"/>
      <c r="G257" s="1"/>
      <c r="H257" s="1"/>
      <c r="I257" s="1"/>
      <c r="J257" s="1"/>
      <c r="K257" s="1"/>
      <c r="L257" s="1"/>
      <c r="M257" s="9"/>
      <c r="N257" s="9"/>
      <c r="O257" s="9"/>
      <c r="P257" s="9"/>
      <c r="Q257" s="9"/>
    </row>
    <row r="258" spans="1:17" hidden="1" x14ac:dyDescent="0.3">
      <c r="A258" s="1"/>
      <c r="F258" s="1"/>
      <c r="G258" s="1"/>
      <c r="H258" s="1"/>
      <c r="I258" s="1"/>
      <c r="J258" s="1"/>
      <c r="K258" s="1"/>
      <c r="L258" s="1"/>
      <c r="M258" s="9"/>
      <c r="N258" s="9"/>
      <c r="O258" s="9"/>
      <c r="P258" s="9"/>
      <c r="Q258" s="9"/>
    </row>
    <row r="259" spans="1:17" hidden="1" x14ac:dyDescent="0.3">
      <c r="A259" s="1"/>
      <c r="F259" s="1"/>
      <c r="G259" s="1"/>
      <c r="H259" s="1"/>
      <c r="I259" s="1"/>
      <c r="J259" s="1"/>
      <c r="K259" s="1"/>
      <c r="L259" s="1"/>
      <c r="M259" s="9"/>
      <c r="N259" s="9"/>
      <c r="O259" s="9"/>
      <c r="P259" s="9"/>
      <c r="Q259" s="9"/>
    </row>
    <row r="260" spans="1:17" hidden="1" x14ac:dyDescent="0.3">
      <c r="A260" s="1"/>
      <c r="F260" s="1"/>
      <c r="G260" s="1"/>
      <c r="H260" s="14"/>
      <c r="I260" s="1"/>
      <c r="J260" s="1"/>
      <c r="K260" s="1"/>
      <c r="L260" s="1"/>
      <c r="M260" s="9"/>
      <c r="N260" s="9"/>
      <c r="O260" s="9"/>
      <c r="P260" s="9"/>
      <c r="Q260" s="9"/>
    </row>
    <row r="261" spans="1:17" hidden="1" x14ac:dyDescent="0.3">
      <c r="A261" s="1"/>
      <c r="F261" s="1"/>
      <c r="G261" s="1"/>
      <c r="H261" s="1"/>
      <c r="I261" s="1"/>
      <c r="J261" s="1"/>
      <c r="K261" s="1"/>
      <c r="L261" s="1"/>
      <c r="M261" s="9"/>
      <c r="N261" s="9"/>
      <c r="O261" s="9"/>
      <c r="P261" s="9"/>
      <c r="Q261" s="9"/>
    </row>
    <row r="262" spans="1:17" hidden="1" x14ac:dyDescent="0.3">
      <c r="A262" s="14"/>
      <c r="B262" s="14"/>
      <c r="C262" s="14"/>
      <c r="D262" s="14"/>
      <c r="E262" s="14"/>
      <c r="F262" s="1"/>
      <c r="G262" s="1"/>
      <c r="H262" s="1"/>
      <c r="I262" s="1"/>
      <c r="J262" s="1"/>
      <c r="K262" s="1"/>
      <c r="L262" s="1"/>
      <c r="M262" s="9"/>
      <c r="N262" s="9"/>
      <c r="O262" s="9"/>
      <c r="P262" s="9"/>
      <c r="Q262" s="9"/>
    </row>
    <row r="263" spans="1:17" hidden="1" x14ac:dyDescent="0.3">
      <c r="A263" s="14"/>
      <c r="F263" s="1"/>
      <c r="G263" s="1"/>
      <c r="H263" s="1"/>
      <c r="I263" s="1"/>
      <c r="J263" s="1"/>
      <c r="K263" s="1"/>
      <c r="L263" s="1"/>
      <c r="M263" s="9"/>
      <c r="N263" s="9"/>
      <c r="O263" s="9"/>
      <c r="P263" s="9"/>
      <c r="Q263" s="9"/>
    </row>
    <row r="264" spans="1:17" hidden="1" x14ac:dyDescent="0.3">
      <c r="A264" s="14"/>
      <c r="B264" s="14"/>
      <c r="C264" s="14"/>
      <c r="D264" s="14"/>
      <c r="E264" s="14"/>
      <c r="F264" s="1"/>
      <c r="G264" s="1"/>
      <c r="H264" s="14"/>
      <c r="I264" s="1"/>
      <c r="J264" s="1"/>
      <c r="K264" s="1"/>
      <c r="L264" s="1"/>
      <c r="M264" s="9"/>
      <c r="N264" s="9"/>
      <c r="O264" s="9"/>
      <c r="P264" s="9"/>
      <c r="Q264" s="9"/>
    </row>
    <row r="265" spans="1:17" hidden="1" x14ac:dyDescent="0.3">
      <c r="A265" s="14"/>
      <c r="F265" s="1"/>
      <c r="G265" s="1"/>
      <c r="H265" s="1"/>
      <c r="I265" s="1"/>
      <c r="J265" s="1"/>
      <c r="K265" s="1"/>
      <c r="L265" s="1"/>
      <c r="M265" s="9"/>
      <c r="N265" s="9"/>
      <c r="O265" s="9"/>
      <c r="P265" s="9"/>
      <c r="Q265" s="9"/>
    </row>
    <row r="266" spans="1:17" hidden="1" x14ac:dyDescent="0.3">
      <c r="A266" s="14"/>
      <c r="F266" s="1"/>
      <c r="G266" s="1"/>
      <c r="H266" s="1"/>
      <c r="I266" s="1"/>
      <c r="J266" s="1"/>
      <c r="K266" s="1"/>
      <c r="L266" s="1"/>
      <c r="M266" s="9"/>
      <c r="N266" s="9"/>
      <c r="O266" s="9"/>
      <c r="P266" s="9"/>
      <c r="Q266" s="9"/>
    </row>
    <row r="267" spans="1:17" hidden="1" x14ac:dyDescent="0.3">
      <c r="A267" s="1"/>
      <c r="F267" s="1"/>
      <c r="G267" s="1"/>
      <c r="H267" s="1"/>
      <c r="I267" s="1"/>
      <c r="J267" s="1"/>
      <c r="K267" s="1"/>
      <c r="L267" s="1"/>
      <c r="M267" s="9"/>
      <c r="N267" s="9"/>
      <c r="O267" s="9"/>
      <c r="P267" s="9"/>
      <c r="Q267" s="9"/>
    </row>
    <row r="268" spans="1:17" hidden="1" x14ac:dyDescent="0.3">
      <c r="A268" s="1"/>
      <c r="F268" s="1"/>
      <c r="G268" s="1"/>
      <c r="H268" s="14"/>
      <c r="I268" s="1"/>
      <c r="J268" s="1"/>
      <c r="K268" s="1"/>
      <c r="L268" s="1"/>
      <c r="M268" s="9"/>
      <c r="N268" s="9"/>
      <c r="O268" s="9"/>
      <c r="P268" s="9"/>
      <c r="Q268" s="9"/>
    </row>
    <row r="269" spans="1:17" hidden="1" x14ac:dyDescent="0.3">
      <c r="A269" s="1"/>
      <c r="F269" s="1"/>
      <c r="G269" s="1"/>
      <c r="H269" s="1"/>
      <c r="I269" s="1"/>
      <c r="J269" s="1"/>
      <c r="K269" s="1"/>
      <c r="L269" s="1"/>
      <c r="M269" s="9"/>
      <c r="N269" s="9"/>
      <c r="O269" s="9"/>
      <c r="P269" s="9"/>
      <c r="Q269" s="9"/>
    </row>
    <row r="270" spans="1:17" hidden="1" x14ac:dyDescent="0.3">
      <c r="A270" s="1"/>
      <c r="F270" s="1"/>
      <c r="G270" s="1"/>
      <c r="H270" s="1"/>
      <c r="I270" s="1"/>
      <c r="J270" s="1"/>
      <c r="K270" s="1"/>
      <c r="L270" s="1"/>
      <c r="M270" s="9"/>
      <c r="N270" s="9"/>
      <c r="O270" s="9"/>
      <c r="P270" s="9"/>
      <c r="Q270" s="9"/>
    </row>
    <row r="271" spans="1:17" hidden="1" x14ac:dyDescent="0.3">
      <c r="A271" s="1"/>
      <c r="F271" s="1"/>
      <c r="G271" s="1"/>
      <c r="H271" s="1"/>
      <c r="I271" s="1"/>
      <c r="J271" s="1"/>
      <c r="K271" s="1"/>
      <c r="L271" s="1"/>
      <c r="M271" s="9"/>
      <c r="N271" s="9"/>
      <c r="O271" s="9"/>
      <c r="P271" s="9"/>
      <c r="Q271" s="9"/>
    </row>
    <row r="272" spans="1:17" hidden="1" x14ac:dyDescent="0.3">
      <c r="A272" s="1"/>
      <c r="F272" s="1"/>
      <c r="G272" s="1"/>
      <c r="H272" s="14"/>
      <c r="I272" s="1"/>
      <c r="J272" s="1"/>
      <c r="K272" s="1"/>
      <c r="L272" s="1"/>
      <c r="M272" s="9"/>
      <c r="N272" s="9"/>
      <c r="O272" s="9"/>
      <c r="P272" s="9"/>
      <c r="Q272" s="9"/>
    </row>
    <row r="273" spans="1:17" hidden="1" x14ac:dyDescent="0.3">
      <c r="A273" s="1"/>
      <c r="F273" s="1"/>
      <c r="G273" s="1"/>
      <c r="H273" s="1"/>
      <c r="I273" s="1"/>
      <c r="J273" s="1"/>
      <c r="K273" s="1"/>
      <c r="L273" s="1"/>
      <c r="M273" s="9"/>
      <c r="N273" s="9"/>
      <c r="O273" s="9"/>
      <c r="P273" s="9"/>
      <c r="Q273" s="9"/>
    </row>
    <row r="274" spans="1:17" hidden="1" x14ac:dyDescent="0.3">
      <c r="A274" s="1"/>
      <c r="F274" s="1"/>
      <c r="G274" s="1"/>
      <c r="H274" s="1"/>
      <c r="I274" s="1"/>
      <c r="J274" s="1"/>
      <c r="K274" s="1"/>
      <c r="L274" s="1"/>
      <c r="M274" s="9"/>
      <c r="N274" s="9"/>
      <c r="O274" s="9"/>
      <c r="P274" s="9"/>
      <c r="Q274" s="9"/>
    </row>
    <row r="275" spans="1:17" hidden="1" x14ac:dyDescent="0.3">
      <c r="A275" s="1"/>
      <c r="F275" s="1"/>
      <c r="G275" s="1"/>
      <c r="H275" s="1"/>
      <c r="I275" s="1"/>
      <c r="J275" s="1"/>
      <c r="K275" s="1"/>
      <c r="L275" s="1"/>
      <c r="M275" s="9"/>
      <c r="N275" s="9"/>
      <c r="O275" s="9"/>
      <c r="P275" s="9"/>
      <c r="Q275" s="9"/>
    </row>
    <row r="276" spans="1:17" hidden="1" x14ac:dyDescent="0.3">
      <c r="A276" s="1"/>
      <c r="F276" s="1"/>
      <c r="G276" s="1"/>
      <c r="H276" s="14"/>
      <c r="I276" s="1"/>
      <c r="J276" s="1"/>
      <c r="K276" s="1"/>
      <c r="L276" s="1"/>
      <c r="M276" s="9"/>
      <c r="N276" s="9"/>
      <c r="O276" s="9"/>
      <c r="P276" s="9"/>
      <c r="Q276" s="9"/>
    </row>
    <row r="277" spans="1:17" hidden="1" x14ac:dyDescent="0.3">
      <c r="A277" s="1"/>
      <c r="F277" s="1"/>
      <c r="G277" s="1"/>
      <c r="H277" s="1"/>
      <c r="I277" s="1"/>
      <c r="J277" s="1"/>
      <c r="K277" s="1"/>
      <c r="L277" s="1"/>
      <c r="M277" s="9"/>
      <c r="N277" s="9"/>
      <c r="O277" s="9"/>
      <c r="P277" s="9"/>
      <c r="Q277" s="9"/>
    </row>
    <row r="278" spans="1:17" hidden="1" x14ac:dyDescent="0.3">
      <c r="A278" s="1"/>
      <c r="F278" s="1"/>
      <c r="G278" s="1"/>
      <c r="H278" s="1"/>
      <c r="I278" s="1"/>
      <c r="J278" s="1"/>
      <c r="K278" s="1"/>
      <c r="L278" s="1"/>
      <c r="M278" s="9"/>
      <c r="N278" s="9"/>
      <c r="O278" s="9"/>
      <c r="P278" s="9"/>
      <c r="Q278" s="9"/>
    </row>
    <row r="279" spans="1:17" hidden="1" x14ac:dyDescent="0.3">
      <c r="A279" s="1"/>
      <c r="F279" s="1"/>
      <c r="G279" s="1"/>
      <c r="H279" s="1"/>
      <c r="I279" s="1"/>
      <c r="J279" s="1"/>
      <c r="K279" s="1"/>
      <c r="L279" s="1"/>
      <c r="M279" s="9"/>
      <c r="N279" s="9"/>
      <c r="O279" s="9"/>
      <c r="P279" s="9"/>
      <c r="Q279" s="9"/>
    </row>
    <row r="280" spans="1:17" hidden="1" x14ac:dyDescent="0.3">
      <c r="A280" s="1"/>
      <c r="F280" s="1"/>
      <c r="G280" s="1"/>
      <c r="H280" s="14"/>
      <c r="I280" s="1"/>
      <c r="J280" s="1"/>
      <c r="K280" s="1"/>
      <c r="L280" s="1"/>
      <c r="M280" s="9"/>
      <c r="N280" s="9"/>
      <c r="O280" s="9"/>
      <c r="P280" s="9"/>
      <c r="Q280" s="9"/>
    </row>
    <row r="281" spans="1:17" hidden="1" x14ac:dyDescent="0.3">
      <c r="A281" s="1"/>
      <c r="F281" s="1"/>
      <c r="G281" s="1"/>
      <c r="H281" s="1"/>
      <c r="I281" s="1"/>
      <c r="J281" s="1"/>
      <c r="K281" s="1"/>
      <c r="L281" s="1"/>
      <c r="M281" s="9"/>
      <c r="N281" s="9"/>
      <c r="O281" s="9"/>
      <c r="P281" s="9"/>
      <c r="Q281" s="9"/>
    </row>
    <row r="282" spans="1:17" hidden="1" x14ac:dyDescent="0.3">
      <c r="A282" s="1"/>
      <c r="F282" s="1"/>
      <c r="G282" s="1"/>
      <c r="H282" s="1"/>
      <c r="I282" s="1"/>
      <c r="J282" s="1"/>
      <c r="K282" s="1"/>
      <c r="L282" s="1"/>
      <c r="M282" s="9"/>
      <c r="N282" s="9"/>
      <c r="O282" s="9"/>
      <c r="P282" s="9"/>
      <c r="Q282" s="9"/>
    </row>
    <row r="283" spans="1:17" hidden="1" x14ac:dyDescent="0.3">
      <c r="A283" s="1"/>
      <c r="F283" s="1"/>
      <c r="G283" s="1"/>
      <c r="H283" s="1"/>
      <c r="I283" s="1"/>
      <c r="J283" s="1"/>
      <c r="K283" s="1"/>
      <c r="L283" s="1"/>
      <c r="M283" s="9"/>
      <c r="N283" s="9"/>
      <c r="O283" s="9"/>
      <c r="P283" s="9"/>
      <c r="Q283" s="9"/>
    </row>
    <row r="284" spans="1:17" hidden="1" x14ac:dyDescent="0.3">
      <c r="A284" s="1"/>
      <c r="F284" s="1"/>
      <c r="G284" s="1"/>
      <c r="H284" s="14"/>
      <c r="I284" s="1"/>
      <c r="J284" s="1"/>
      <c r="K284" s="1"/>
      <c r="L284" s="1"/>
      <c r="M284" s="9"/>
      <c r="N284" s="9"/>
      <c r="O284" s="9"/>
      <c r="P284" s="9"/>
      <c r="Q284" s="9"/>
    </row>
    <row r="285" spans="1:17" hidden="1" x14ac:dyDescent="0.3">
      <c r="A285" s="1"/>
      <c r="F285" s="1"/>
      <c r="G285" s="1"/>
      <c r="H285" s="1"/>
      <c r="I285" s="1"/>
      <c r="J285" s="1"/>
      <c r="K285" s="1"/>
      <c r="L285" s="1"/>
      <c r="M285" s="9"/>
      <c r="N285" s="9"/>
      <c r="O285" s="9"/>
      <c r="P285" s="9"/>
      <c r="Q285" s="9"/>
    </row>
    <row r="286" spans="1:17" hidden="1" x14ac:dyDescent="0.3">
      <c r="A286" s="1"/>
      <c r="F286" s="1"/>
      <c r="G286" s="1"/>
      <c r="H286" s="1"/>
      <c r="I286" s="1"/>
      <c r="J286" s="1"/>
      <c r="K286" s="1"/>
      <c r="L286" s="1"/>
      <c r="M286" s="9"/>
      <c r="N286" s="9"/>
      <c r="O286" s="9"/>
      <c r="P286" s="9"/>
      <c r="Q286" s="9"/>
    </row>
    <row r="287" spans="1:17" hidden="1" x14ac:dyDescent="0.3">
      <c r="A287" s="1"/>
      <c r="F287" s="1"/>
      <c r="G287" s="1"/>
      <c r="H287" s="1"/>
      <c r="I287" s="1"/>
      <c r="J287" s="1"/>
      <c r="K287" s="1"/>
      <c r="L287" s="1"/>
      <c r="M287" s="9"/>
      <c r="N287" s="9"/>
      <c r="O287" s="9"/>
      <c r="P287" s="9"/>
      <c r="Q287" s="9"/>
    </row>
    <row r="288" spans="1:17" hidden="1" x14ac:dyDescent="0.3"/>
    <row r="289" hidden="1" x14ac:dyDescent="0.3"/>
  </sheetData>
  <sheetProtection algorithmName="SHA-512" hashValue="jR8JZYHc4Ke5VcCUFgVMsF3cfsxTqC23/lj3h9JtgYOMOxtBowgXdH8blZdFUOGCLbvbP78YXUwYHBs8WikrxA==" saltValue="HwvCp83XWfuZ/wm/OyrM8A==" spinCount="100000" sheet="1" objects="1" scenarios="1" selectLockedCells="1"/>
  <mergeCells count="24">
    <mergeCell ref="B40:B41"/>
    <mergeCell ref="C40:F41"/>
    <mergeCell ref="N25:P25"/>
    <mergeCell ref="B38:B39"/>
    <mergeCell ref="C38:F39"/>
    <mergeCell ref="E13:I16"/>
    <mergeCell ref="B36:B37"/>
    <mergeCell ref="C36:F37"/>
    <mergeCell ref="L20:P21"/>
    <mergeCell ref="K9:R10"/>
    <mergeCell ref="J3:L4"/>
    <mergeCell ref="B34:B35"/>
    <mergeCell ref="C34:F35"/>
    <mergeCell ref="B30:B33"/>
    <mergeCell ref="C30:F33"/>
    <mergeCell ref="B26:B27"/>
    <mergeCell ref="B19:F24"/>
    <mergeCell ref="C26:F27"/>
    <mergeCell ref="E8:E9"/>
    <mergeCell ref="G8:H8"/>
    <mergeCell ref="B28:B29"/>
    <mergeCell ref="C28:F29"/>
    <mergeCell ref="N23:P23"/>
    <mergeCell ref="N24:P24"/>
  </mergeCells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모든 표본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2020-01-02T16:55:11Z</dcterms:created>
  <dcterms:modified xsi:type="dcterms:W3CDTF">2020-01-04T13:38:22Z</dcterms:modified>
</cp:coreProperties>
</file>